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ml.chartshapes+xml"/>
  <Override PartName="/xl/charts/chart8.xml" ContentType="application/vnd.openxmlformats-officedocument.drawingml.chart+xml"/>
  <Override PartName="/xl/theme/themeOverride3.xml" ContentType="application/vnd.openxmlformats-officedocument.themeOverrid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hidePivotFieldList="1"/>
  <mc:AlternateContent xmlns:mc="http://schemas.openxmlformats.org/markup-compatibility/2006">
    <mc:Choice Requires="x15">
      <x15ac:absPath xmlns:x15ac="http://schemas.microsoft.com/office/spreadsheetml/2010/11/ac" url="https://poleemploi.sharepoint.com/teams/NOR-DPO-PILOTAGE-STATS/Documents partages/General/Statistiques, Études et Évaluation/2 - Productions/ARSA/Outil trim/2025/4T2025/"/>
    </mc:Choice>
  </mc:AlternateContent>
  <xr:revisionPtr revIDLastSave="46" documentId="13_ncr:1_{1D2F61DC-C363-4B1A-91AD-A53C88F801DE}" xr6:coauthVersionLast="47" xr6:coauthVersionMax="47" xr10:uidLastSave="{6D7014D1-68DE-4A4D-9D03-78080EFF66AA}"/>
  <bookViews>
    <workbookView xWindow="28680" yWindow="-120" windowWidth="29040" windowHeight="15720" tabRatio="825" xr2:uid="{00000000-000D-0000-FFFF-FFFF00000000}"/>
  </bookViews>
  <sheets>
    <sheet name="Profil" sheetId="74" r:id="rId1"/>
    <sheet name="Alim" sheetId="69" state="hidden" r:id="rId2"/>
    <sheet name="Date" sheetId="30" state="hidden" r:id="rId3"/>
    <sheet name="Nomen" sheetId="7" state="hidden" r:id="rId4"/>
    <sheet name="DEFMABCDE_RSA" sheetId="38" state="hidden" r:id="rId5"/>
    <sheet name="TYPO_ABC" sheetId="70" state="hidden" r:id="rId6"/>
    <sheet name="TYPO_ABC_RSA" sheetId="39" state="hidden" r:id="rId7"/>
    <sheet name="Entree" sheetId="37" state="hidden" r:id="rId8"/>
    <sheet name="Sortie" sheetId="36" state="hidden" r:id="rId9"/>
    <sheet name="Métiers" sheetId="71" state="hidden" r:id="rId10"/>
    <sheet name="FORM_RSA" sheetId="73" state="hidden" r:id="rId11"/>
    <sheet name="FORM_RSA_DOMAINES" sheetId="75" state="hidden" r:id="rId12"/>
    <sheet name="TAE" sheetId="77" state="hidden" r:id="rId13"/>
    <sheet name="rome" sheetId="72" state="hidden" r:id="rId14"/>
  </sheets>
  <definedNames>
    <definedName name="_xlnm._FilterDatabase" localSheetId="4" hidden="1">DEFMABCDE_RSA!$A$1:$K$28</definedName>
    <definedName name="Bassin">Nomen!$G$11:$G$37</definedName>
    <definedName name="Canton">Nomen!$I$11:$I$137</definedName>
    <definedName name="Communes">#REF!</definedName>
    <definedName name="Département_Région">Nomen!$M$11:$M$16</definedName>
    <definedName name="EPCI">Nomen!$K$11:$K$79</definedName>
    <definedName name="_xlnm.Print_Area" localSheetId="0">Profil!$A$8:$W$82</definedName>
  </definedNames>
  <calcPr calcId="191029"/>
  <webPublishObjects count="1">
    <webPublishObject id="13907" divId="Maquette_météo_13907" destinationFile="D:\Documents and Settings\ICGO0420\Bureau\Page.htm"/>
  </webPublishObject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2" i="36" l="1"/>
  <c r="D301" i="36"/>
  <c r="D300" i="36"/>
  <c r="D299" i="36"/>
  <c r="A911" i="75"/>
  <c r="A912" i="75"/>
  <c r="A913" i="75"/>
  <c r="A914" i="75"/>
  <c r="A915" i="75"/>
  <c r="A916" i="75"/>
  <c r="A917" i="75"/>
  <c r="A918" i="75"/>
  <c r="A919" i="75"/>
  <c r="A920" i="75"/>
  <c r="A921" i="75"/>
  <c r="A922" i="75"/>
  <c r="A923" i="75"/>
  <c r="A924" i="75"/>
  <c r="A925" i="75"/>
  <c r="A926" i="75"/>
  <c r="A904" i="75"/>
  <c r="A905" i="75"/>
  <c r="A906" i="75"/>
  <c r="A907" i="75"/>
  <c r="A908" i="75"/>
  <c r="A909" i="75"/>
  <c r="A910" i="75"/>
  <c r="D300" i="37"/>
  <c r="D301" i="37"/>
  <c r="O71" i="74"/>
  <c r="A841" i="75" l="1"/>
  <c r="A842" i="75"/>
  <c r="A843" i="75"/>
  <c r="A844" i="75"/>
  <c r="A845" i="75"/>
  <c r="A846" i="75"/>
  <c r="A847" i="75"/>
  <c r="A848" i="75"/>
  <c r="A849" i="75"/>
  <c r="A850" i="75"/>
  <c r="A851" i="75"/>
  <c r="A852" i="75"/>
  <c r="A853" i="75"/>
  <c r="A854" i="75"/>
  <c r="A855" i="75"/>
  <c r="A856" i="75"/>
  <c r="A857" i="75"/>
  <c r="A858" i="75"/>
  <c r="A859" i="75"/>
  <c r="A860" i="75"/>
  <c r="A861" i="75"/>
  <c r="A862" i="75"/>
  <c r="A863" i="75"/>
  <c r="A864" i="75"/>
  <c r="A865" i="75"/>
  <c r="A866" i="75"/>
  <c r="A867" i="75"/>
  <c r="A868" i="75"/>
  <c r="A869" i="75"/>
  <c r="A870" i="75"/>
  <c r="A871" i="75"/>
  <c r="A872" i="75"/>
  <c r="A873" i="75"/>
  <c r="A874" i="75"/>
  <c r="A875" i="75"/>
  <c r="A876" i="75"/>
  <c r="A877" i="75"/>
  <c r="A878" i="75"/>
  <c r="A879" i="75"/>
  <c r="A880" i="75"/>
  <c r="A881" i="75"/>
  <c r="A882" i="75"/>
  <c r="A883" i="75"/>
  <c r="A884" i="75"/>
  <c r="A885" i="75"/>
  <c r="A886" i="75"/>
  <c r="A887" i="75"/>
  <c r="A888" i="75"/>
  <c r="A889" i="75"/>
  <c r="A890" i="75"/>
  <c r="A891" i="75"/>
  <c r="A892" i="75"/>
  <c r="A893" i="75"/>
  <c r="A894" i="75"/>
  <c r="A895" i="75"/>
  <c r="A896" i="75"/>
  <c r="A897" i="75"/>
  <c r="A898" i="75"/>
  <c r="A899" i="75"/>
  <c r="A900" i="75"/>
  <c r="A901" i="75"/>
  <c r="A902" i="75"/>
  <c r="A903" i="75"/>
  <c r="P63" i="74" l="1"/>
  <c r="O257" i="7" l="1"/>
  <c r="O258" i="7"/>
  <c r="O259" i="7"/>
  <c r="O260" i="7"/>
  <c r="O261" i="7"/>
  <c r="O262" i="7"/>
  <c r="O263" i="7"/>
  <c r="O264" i="7"/>
  <c r="O248" i="7"/>
  <c r="O249" i="7"/>
  <c r="O250" i="7"/>
  <c r="O251" i="7"/>
  <c r="O252" i="7"/>
  <c r="O253" i="7"/>
  <c r="O254" i="7"/>
  <c r="O255" i="7"/>
  <c r="O256" i="7"/>
  <c r="O244" i="7"/>
  <c r="O245" i="7"/>
  <c r="O246" i="7"/>
  <c r="O247" i="7"/>
  <c r="O184" i="7"/>
  <c r="O185" i="7"/>
  <c r="O186" i="7"/>
  <c r="O187" i="7"/>
  <c r="O188" i="7"/>
  <c r="O189" i="7"/>
  <c r="O190" i="7"/>
  <c r="O191" i="7"/>
  <c r="O192" i="7"/>
  <c r="O193" i="7"/>
  <c r="O194" i="7"/>
  <c r="O195" i="7"/>
  <c r="O196" i="7"/>
  <c r="O197" i="7"/>
  <c r="O198" i="7"/>
  <c r="O199" i="7"/>
  <c r="O200" i="7"/>
  <c r="O201" i="7"/>
  <c r="O202" i="7"/>
  <c r="O203" i="7"/>
  <c r="O204" i="7"/>
  <c r="O205" i="7"/>
  <c r="O206" i="7"/>
  <c r="O207" i="7"/>
  <c r="O208" i="7"/>
  <c r="O209" i="7"/>
  <c r="O210" i="7"/>
  <c r="O211" i="7"/>
  <c r="O212" i="7"/>
  <c r="O213" i="7"/>
  <c r="O214" i="7"/>
  <c r="O215" i="7"/>
  <c r="O216" i="7"/>
  <c r="O217" i="7"/>
  <c r="O218" i="7"/>
  <c r="O219" i="7"/>
  <c r="O220" i="7"/>
  <c r="O221" i="7"/>
  <c r="O222" i="7"/>
  <c r="O223" i="7"/>
  <c r="O224" i="7"/>
  <c r="O225" i="7"/>
  <c r="O226" i="7"/>
  <c r="O227" i="7"/>
  <c r="O228" i="7"/>
  <c r="O229" i="7"/>
  <c r="O230" i="7"/>
  <c r="O231" i="7"/>
  <c r="O232" i="7"/>
  <c r="O233" i="7"/>
  <c r="O234" i="7"/>
  <c r="O235" i="7"/>
  <c r="O236" i="7"/>
  <c r="O237" i="7"/>
  <c r="O238" i="7"/>
  <c r="O239" i="7"/>
  <c r="O240" i="7"/>
  <c r="O241" i="7"/>
  <c r="O242" i="7"/>
  <c r="O243" i="7"/>
  <c r="O157" i="7"/>
  <c r="O158" i="7"/>
  <c r="O159" i="7"/>
  <c r="O160" i="7"/>
  <c r="O161" i="7"/>
  <c r="O162" i="7"/>
  <c r="O163" i="7"/>
  <c r="O164" i="7"/>
  <c r="O165" i="7"/>
  <c r="O166" i="7"/>
  <c r="O167" i="7"/>
  <c r="O168" i="7"/>
  <c r="O169" i="7"/>
  <c r="O170" i="7"/>
  <c r="O171" i="7"/>
  <c r="O172" i="7"/>
  <c r="O173" i="7"/>
  <c r="O174" i="7"/>
  <c r="O175" i="7"/>
  <c r="O176" i="7"/>
  <c r="O177" i="7"/>
  <c r="O178" i="7"/>
  <c r="O179" i="7"/>
  <c r="O180" i="7"/>
  <c r="O181" i="7"/>
  <c r="O182" i="7"/>
  <c r="O183" i="7"/>
  <c r="O31" i="7"/>
  <c r="O32" i="7"/>
  <c r="O33" i="7"/>
  <c r="O34" i="7"/>
  <c r="O35" i="7"/>
  <c r="O36" i="7"/>
  <c r="O37" i="7"/>
  <c r="O38" i="7"/>
  <c r="O39" i="7"/>
  <c r="O40" i="7"/>
  <c r="O41" i="7"/>
  <c r="O42" i="7"/>
  <c r="O43" i="7"/>
  <c r="O44" i="7"/>
  <c r="O45" i="7"/>
  <c r="O46" i="7"/>
  <c r="O47" i="7"/>
  <c r="O48" i="7"/>
  <c r="O49" i="7"/>
  <c r="O50" i="7"/>
  <c r="O51" i="7"/>
  <c r="O52" i="7"/>
  <c r="O53" i="7"/>
  <c r="O54" i="7"/>
  <c r="O55" i="7"/>
  <c r="O56" i="7"/>
  <c r="O57" i="7"/>
  <c r="O58" i="7"/>
  <c r="O59" i="7"/>
  <c r="O60" i="7"/>
  <c r="O61" i="7"/>
  <c r="O62" i="7"/>
  <c r="O63" i="7"/>
  <c r="O64" i="7"/>
  <c r="O65" i="7"/>
  <c r="O66" i="7"/>
  <c r="O67" i="7"/>
  <c r="O68" i="7"/>
  <c r="O69" i="7"/>
  <c r="O70" i="7"/>
  <c r="O71" i="7"/>
  <c r="O72" i="7"/>
  <c r="O73" i="7"/>
  <c r="O74" i="7"/>
  <c r="O75" i="7"/>
  <c r="O76" i="7"/>
  <c r="O77" i="7"/>
  <c r="O78" i="7"/>
  <c r="O79" i="7"/>
  <c r="O80" i="7"/>
  <c r="O81" i="7"/>
  <c r="O82" i="7"/>
  <c r="O83" i="7"/>
  <c r="O84" i="7"/>
  <c r="O85" i="7"/>
  <c r="O86" i="7"/>
  <c r="O87" i="7"/>
  <c r="O88" i="7"/>
  <c r="O89" i="7"/>
  <c r="O90" i="7"/>
  <c r="O91" i="7"/>
  <c r="O92" i="7"/>
  <c r="O93" i="7"/>
  <c r="O94" i="7"/>
  <c r="O95" i="7"/>
  <c r="O96" i="7"/>
  <c r="O97" i="7"/>
  <c r="O98" i="7"/>
  <c r="O99" i="7"/>
  <c r="O100" i="7"/>
  <c r="O101" i="7"/>
  <c r="O102" i="7"/>
  <c r="O103" i="7"/>
  <c r="O104" i="7"/>
  <c r="O105" i="7"/>
  <c r="O106" i="7"/>
  <c r="O107" i="7"/>
  <c r="O108" i="7"/>
  <c r="O109" i="7"/>
  <c r="O110" i="7"/>
  <c r="O111" i="7"/>
  <c r="O112" i="7"/>
  <c r="O113" i="7"/>
  <c r="O114" i="7"/>
  <c r="O115" i="7"/>
  <c r="O116" i="7"/>
  <c r="O117" i="7"/>
  <c r="O118" i="7"/>
  <c r="O119" i="7"/>
  <c r="O120" i="7"/>
  <c r="O121" i="7"/>
  <c r="O122" i="7"/>
  <c r="O123" i="7"/>
  <c r="O124" i="7"/>
  <c r="O125" i="7"/>
  <c r="O126" i="7"/>
  <c r="O127" i="7"/>
  <c r="O128" i="7"/>
  <c r="O129" i="7"/>
  <c r="O130" i="7"/>
  <c r="O131" i="7"/>
  <c r="O132" i="7"/>
  <c r="O133" i="7"/>
  <c r="O134" i="7"/>
  <c r="O135" i="7"/>
  <c r="O136" i="7"/>
  <c r="O137" i="7"/>
  <c r="O138" i="7"/>
  <c r="O139" i="7"/>
  <c r="O140" i="7"/>
  <c r="O141" i="7"/>
  <c r="O142" i="7"/>
  <c r="O143" i="7"/>
  <c r="O144" i="7"/>
  <c r="O145" i="7"/>
  <c r="O146" i="7"/>
  <c r="O147" i="7"/>
  <c r="O148" i="7"/>
  <c r="O149" i="7"/>
  <c r="O150" i="7"/>
  <c r="O151" i="7"/>
  <c r="O152" i="7"/>
  <c r="O153" i="7"/>
  <c r="O154" i="7"/>
  <c r="O155" i="7"/>
  <c r="O156" i="7"/>
  <c r="O30" i="7"/>
  <c r="B2" i="30"/>
  <c r="E24" i="74" s="1"/>
  <c r="R14" i="74" s="1"/>
  <c r="I1115" i="71" l="1"/>
  <c r="I1116" i="71"/>
  <c r="I1117" i="71"/>
  <c r="I1118" i="71"/>
  <c r="I1119" i="71"/>
  <c r="I1120" i="71"/>
  <c r="I1121" i="71"/>
  <c r="I1122" i="71"/>
  <c r="I1123" i="71"/>
  <c r="I1124" i="71"/>
  <c r="I1125" i="71"/>
  <c r="I1126" i="71"/>
  <c r="I1127" i="71"/>
  <c r="I1128" i="71"/>
  <c r="I1129" i="71"/>
  <c r="I1130" i="71"/>
  <c r="I1131" i="71"/>
  <c r="I1132" i="71"/>
  <c r="I1133" i="71"/>
  <c r="I1134" i="71"/>
  <c r="I1135" i="71"/>
  <c r="I1136" i="71"/>
  <c r="I1137" i="71"/>
  <c r="I1138" i="71"/>
  <c r="I1139" i="71"/>
  <c r="I1140" i="71"/>
  <c r="I1141" i="71"/>
  <c r="I1142" i="71"/>
  <c r="I1143" i="71"/>
  <c r="I1144" i="71"/>
  <c r="I1145" i="71"/>
  <c r="I1146" i="71"/>
  <c r="I1147" i="71"/>
  <c r="I1148" i="71"/>
  <c r="I1149" i="71"/>
  <c r="I1150" i="71"/>
  <c r="I1151" i="71"/>
  <c r="I1152" i="71"/>
  <c r="I1153" i="71"/>
  <c r="I1154" i="71"/>
  <c r="I1155" i="71"/>
  <c r="I1156" i="71"/>
  <c r="I1157" i="71"/>
  <c r="I1158" i="71"/>
  <c r="I1159" i="71"/>
  <c r="I1160" i="71"/>
  <c r="I1161" i="71"/>
  <c r="I1162" i="71"/>
  <c r="I1163" i="71"/>
  <c r="I1164" i="71"/>
  <c r="I1165" i="71"/>
  <c r="I1166" i="71"/>
  <c r="I1167" i="71"/>
  <c r="I1168" i="71"/>
  <c r="I1169" i="71"/>
  <c r="I1170" i="71"/>
  <c r="I1171" i="71"/>
  <c r="I1172" i="71"/>
  <c r="I1173" i="71"/>
  <c r="I1174" i="71"/>
  <c r="I1175" i="71"/>
  <c r="I1176" i="71"/>
  <c r="I1177" i="71"/>
  <c r="I1178" i="71"/>
  <c r="I1179" i="71"/>
  <c r="I1180" i="71"/>
  <c r="I1181" i="71"/>
  <c r="I1182" i="71"/>
  <c r="I1183" i="71"/>
  <c r="I1184" i="71"/>
  <c r="I1185" i="71"/>
  <c r="I1186" i="71"/>
  <c r="I1187" i="71"/>
  <c r="I1188" i="71"/>
  <c r="I1189" i="71"/>
  <c r="I1190" i="71"/>
  <c r="I1191" i="71"/>
  <c r="I1192" i="71"/>
  <c r="I1193" i="71"/>
  <c r="I1194" i="71"/>
  <c r="I1195" i="71"/>
  <c r="I1196" i="71"/>
  <c r="I1197" i="71"/>
  <c r="I1198" i="71"/>
  <c r="I1199" i="71"/>
  <c r="I1200" i="71"/>
  <c r="I1201" i="71"/>
  <c r="I1202" i="71"/>
  <c r="I1203" i="71"/>
  <c r="I1204" i="71"/>
  <c r="I1205" i="71"/>
  <c r="I1206" i="71"/>
  <c r="I1207" i="71"/>
  <c r="I1208" i="71"/>
  <c r="I1209" i="71"/>
  <c r="I1210" i="71"/>
  <c r="I1211" i="71"/>
  <c r="I1212" i="71"/>
  <c r="I1213" i="71"/>
  <c r="I1214" i="71"/>
  <c r="I1215" i="71"/>
  <c r="I1216" i="71"/>
  <c r="I1217" i="71"/>
  <c r="I1218" i="71"/>
  <c r="I1219" i="71"/>
  <c r="I1220" i="71"/>
  <c r="I1221" i="71"/>
  <c r="I1222" i="71"/>
  <c r="I1223" i="71"/>
  <c r="I1224" i="71"/>
  <c r="I1225" i="71"/>
  <c r="I1226" i="71"/>
  <c r="I1227" i="71"/>
  <c r="I1228" i="71"/>
  <c r="I1229" i="71"/>
  <c r="I1230" i="71"/>
  <c r="I1231" i="71"/>
  <c r="I1232" i="71"/>
  <c r="I1233" i="71"/>
  <c r="I1234" i="71"/>
  <c r="I1235" i="71"/>
  <c r="I1236" i="71"/>
  <c r="I1237" i="71"/>
  <c r="I1238" i="71"/>
  <c r="I1239" i="71"/>
  <c r="I1240" i="71"/>
  <c r="I1241" i="71"/>
  <c r="I1242" i="71"/>
  <c r="I1243" i="71"/>
  <c r="I1244" i="71"/>
  <c r="I1245" i="71"/>
  <c r="I1246" i="71"/>
  <c r="I1247" i="71"/>
  <c r="I1248" i="71"/>
  <c r="I1249" i="71"/>
  <c r="I1250" i="71"/>
  <c r="I1251" i="71"/>
  <c r="I1252" i="71"/>
  <c r="I1253" i="71"/>
  <c r="I1254" i="71"/>
  <c r="I1255" i="71"/>
  <c r="I1256" i="71"/>
  <c r="I1257" i="71"/>
  <c r="I1258" i="71"/>
  <c r="I1259" i="71"/>
  <c r="I1260" i="71"/>
  <c r="I1261" i="71"/>
  <c r="I1262" i="71"/>
  <c r="I1263" i="71"/>
  <c r="I1264" i="71"/>
  <c r="I1265" i="71"/>
  <c r="I1266" i="71"/>
  <c r="I1267" i="71"/>
  <c r="I1268" i="71"/>
  <c r="I1269" i="71"/>
  <c r="I1270" i="71"/>
  <c r="I1271" i="71"/>
  <c r="I1272" i="71"/>
  <c r="I1273" i="71"/>
  <c r="I1274" i="71"/>
  <c r="I1275" i="71"/>
  <c r="I1276" i="71"/>
  <c r="I1277" i="71"/>
  <c r="I1278" i="71"/>
  <c r="I1279" i="71"/>
  <c r="I1280" i="71"/>
  <c r="I1281" i="71"/>
  <c r="I1282" i="71"/>
  <c r="I1283" i="71"/>
  <c r="I1284" i="71"/>
  <c r="I1285" i="71"/>
  <c r="I1286" i="71"/>
  <c r="I1287" i="71"/>
  <c r="I1288" i="71"/>
  <c r="I1289" i="71"/>
  <c r="I1290" i="71"/>
  <c r="I1291" i="71"/>
  <c r="I1292" i="71"/>
  <c r="I1293" i="71"/>
  <c r="I1294" i="71"/>
  <c r="I1295" i="71"/>
  <c r="I1296" i="71"/>
  <c r="I1297" i="71"/>
  <c r="I1298" i="71"/>
  <c r="I1299" i="71"/>
  <c r="I1300" i="71"/>
  <c r="I1301" i="71"/>
  <c r="I1302" i="71"/>
  <c r="I1303" i="71"/>
  <c r="I1304" i="71"/>
  <c r="I1305" i="71"/>
  <c r="I1306" i="71"/>
  <c r="I1307" i="71"/>
  <c r="I1308" i="71"/>
  <c r="I1309" i="71"/>
  <c r="I1310" i="71"/>
  <c r="I1311" i="71"/>
  <c r="I1312" i="71"/>
  <c r="I1313" i="71"/>
  <c r="I1314" i="71"/>
  <c r="I1315" i="71"/>
  <c r="I1316" i="71"/>
  <c r="I1317" i="71"/>
  <c r="I1318" i="71"/>
  <c r="I1319" i="71"/>
  <c r="I1320" i="71"/>
  <c r="I1321" i="71"/>
  <c r="I1322" i="71"/>
  <c r="I1323" i="71"/>
  <c r="I1324" i="71"/>
  <c r="I1325" i="71"/>
  <c r="I1326" i="71"/>
  <c r="I1327" i="71"/>
  <c r="I1328" i="71"/>
  <c r="I1329" i="71"/>
  <c r="I1330" i="71"/>
  <c r="I1331" i="71"/>
  <c r="I1332" i="71"/>
  <c r="I1333" i="71"/>
  <c r="I1334" i="71"/>
  <c r="I1335" i="71"/>
  <c r="I1336" i="71"/>
  <c r="I1337" i="71"/>
  <c r="I1338" i="71"/>
  <c r="I1339" i="71"/>
  <c r="I1340" i="71"/>
  <c r="I1341" i="71"/>
  <c r="I1342" i="71"/>
  <c r="I1343" i="71"/>
  <c r="I1344" i="71"/>
  <c r="I1345" i="71"/>
  <c r="I1346" i="71"/>
  <c r="I1347" i="71"/>
  <c r="I1348" i="71"/>
  <c r="I1349" i="71"/>
  <c r="I1350" i="71"/>
  <c r="I1351" i="71"/>
  <c r="I1352" i="71"/>
  <c r="I1353" i="71"/>
  <c r="I1354" i="71"/>
  <c r="I1355" i="71"/>
  <c r="I1356" i="71"/>
  <c r="I1357" i="71"/>
  <c r="I1358" i="71"/>
  <c r="I1359" i="71"/>
  <c r="I1360" i="71"/>
  <c r="I1361" i="71"/>
  <c r="I1362" i="71"/>
  <c r="I1363" i="71"/>
  <c r="I1364" i="71"/>
  <c r="I1365" i="71"/>
  <c r="I1366" i="71"/>
  <c r="I1367" i="71"/>
  <c r="I1368" i="71"/>
  <c r="I1369" i="71"/>
  <c r="I1370" i="71"/>
  <c r="I1371" i="71"/>
  <c r="I1372" i="71"/>
  <c r="I1373" i="71"/>
  <c r="I1374" i="71"/>
  <c r="I1375" i="71"/>
  <c r="I1376" i="71"/>
  <c r="I1377" i="71"/>
  <c r="I1378" i="71"/>
  <c r="I1379" i="71"/>
  <c r="I1380" i="71"/>
  <c r="I1381" i="71"/>
  <c r="I1382" i="71"/>
  <c r="I1383" i="71"/>
  <c r="I1384" i="71"/>
  <c r="I1385" i="71"/>
  <c r="I1386" i="71"/>
  <c r="I1387" i="71"/>
  <c r="I1388" i="71"/>
  <c r="I1389" i="71"/>
  <c r="I1390" i="71"/>
  <c r="I1391" i="71"/>
  <c r="I1392" i="71"/>
  <c r="I1393" i="71"/>
  <c r="I1394" i="71"/>
  <c r="I1395" i="71"/>
  <c r="I1396" i="71"/>
  <c r="I1397" i="71"/>
  <c r="I1398" i="71"/>
  <c r="I1399" i="71"/>
  <c r="I1400" i="71"/>
  <c r="I1401" i="71"/>
  <c r="I1402" i="71"/>
  <c r="I1403" i="71"/>
  <c r="I1404" i="71"/>
  <c r="I1405" i="71"/>
  <c r="I1406" i="71"/>
  <c r="I1407" i="71"/>
  <c r="I1408" i="71"/>
  <c r="I1409" i="71"/>
  <c r="I1410" i="71"/>
  <c r="I1411" i="71"/>
  <c r="I1412" i="71"/>
  <c r="I1413" i="71"/>
  <c r="I1414" i="71"/>
  <c r="I1415" i="71"/>
  <c r="I1416" i="71"/>
  <c r="I1417" i="71"/>
  <c r="I1418" i="71"/>
  <c r="I1419" i="71"/>
  <c r="I1420" i="71"/>
  <c r="I1421" i="71"/>
  <c r="I1422" i="71"/>
  <c r="I1423" i="71"/>
  <c r="I1424" i="71"/>
  <c r="I1425" i="71"/>
  <c r="I1426" i="71"/>
  <c r="I1427" i="71"/>
  <c r="I1428" i="71"/>
  <c r="I1429" i="71"/>
  <c r="I1430" i="71"/>
  <c r="I1431" i="71"/>
  <c r="I1432" i="71"/>
  <c r="I1433" i="71"/>
  <c r="I1434" i="71"/>
  <c r="I1435" i="71"/>
  <c r="I1436" i="71"/>
  <c r="I1437" i="71"/>
  <c r="I1438" i="71"/>
  <c r="I1439" i="71"/>
  <c r="I1440" i="71"/>
  <c r="I1441" i="71"/>
  <c r="I1442" i="71"/>
  <c r="I1443" i="71"/>
  <c r="I1444" i="71"/>
  <c r="I1445" i="71"/>
  <c r="I1446" i="71"/>
  <c r="I1447" i="71"/>
  <c r="I1448" i="71"/>
  <c r="I1449" i="71"/>
  <c r="I1450" i="71"/>
  <c r="I1451" i="71"/>
  <c r="I1452" i="71"/>
  <c r="I1453" i="71"/>
  <c r="I1454" i="71"/>
  <c r="I1455" i="71"/>
  <c r="I1456" i="71"/>
  <c r="I1457" i="71"/>
  <c r="I1458" i="71"/>
  <c r="I1459" i="71"/>
  <c r="I1460" i="71"/>
  <c r="I1461" i="71"/>
  <c r="I1462" i="71"/>
  <c r="I1463" i="71"/>
  <c r="I1464" i="71"/>
  <c r="I1465" i="71"/>
  <c r="I1466" i="71"/>
  <c r="I1467" i="71"/>
  <c r="I1468" i="71"/>
  <c r="I1469" i="71"/>
  <c r="I1470" i="71"/>
  <c r="I1471" i="71"/>
  <c r="I1472" i="71"/>
  <c r="I1473" i="71"/>
  <c r="I1474" i="71"/>
  <c r="I1475" i="71"/>
  <c r="I1476" i="71"/>
  <c r="I1477" i="71"/>
  <c r="I1478" i="71"/>
  <c r="I1479" i="71"/>
  <c r="I1480" i="71"/>
  <c r="I1481" i="71"/>
  <c r="I1482" i="71"/>
  <c r="I1483" i="71"/>
  <c r="I1484" i="71"/>
  <c r="I1485" i="71"/>
  <c r="I1486" i="71"/>
  <c r="I1487" i="71"/>
  <c r="I1488" i="71"/>
  <c r="I1489" i="71"/>
  <c r="I1490" i="71"/>
  <c r="I1491" i="71"/>
  <c r="I1492" i="71"/>
  <c r="I1493" i="71"/>
  <c r="I1494" i="71"/>
  <c r="I1495" i="71"/>
  <c r="I1496" i="71"/>
  <c r="I1497" i="71"/>
  <c r="I1498" i="71"/>
  <c r="I1499" i="71"/>
  <c r="I1500" i="71"/>
  <c r="I1501" i="71"/>
  <c r="I1502" i="71"/>
  <c r="I1503" i="71"/>
  <c r="I1504" i="71"/>
  <c r="I1505" i="71"/>
  <c r="I1506" i="71"/>
  <c r="I1507" i="71"/>
  <c r="I1508" i="71"/>
  <c r="I1509" i="71"/>
  <c r="I1510" i="71"/>
  <c r="I1511" i="71"/>
  <c r="I1512" i="71"/>
  <c r="I1513" i="71"/>
  <c r="I1514" i="71"/>
  <c r="I1515" i="71"/>
  <c r="I1516" i="71"/>
  <c r="I1517" i="71"/>
  <c r="I1518" i="71"/>
  <c r="I1519" i="71"/>
  <c r="I1520" i="71"/>
  <c r="I1521" i="71"/>
  <c r="I1522" i="71"/>
  <c r="I1523" i="71"/>
  <c r="I1524" i="71"/>
  <c r="I1525" i="71"/>
  <c r="I1526" i="71"/>
  <c r="I1527" i="71"/>
  <c r="I1528" i="71"/>
  <c r="I1529" i="71"/>
  <c r="I1530" i="71"/>
  <c r="I1531" i="71"/>
  <c r="I1532" i="71"/>
  <c r="I1533" i="71"/>
  <c r="I1534" i="71"/>
  <c r="I1535" i="71"/>
  <c r="I27" i="71"/>
  <c r="I28" i="71"/>
  <c r="I29" i="71"/>
  <c r="I30" i="71"/>
  <c r="I31" i="71"/>
  <c r="I32" i="71"/>
  <c r="I33" i="71"/>
  <c r="I34" i="71"/>
  <c r="I35" i="71"/>
  <c r="I36" i="71"/>
  <c r="I37" i="71"/>
  <c r="I38" i="71"/>
  <c r="I39" i="71"/>
  <c r="I40" i="71"/>
  <c r="I41" i="71"/>
  <c r="I42" i="71"/>
  <c r="I43" i="71"/>
  <c r="I44" i="71"/>
  <c r="I45" i="71"/>
  <c r="I46" i="71"/>
  <c r="I47" i="71"/>
  <c r="I48" i="71"/>
  <c r="I49" i="71"/>
  <c r="I50" i="71"/>
  <c r="I51" i="71"/>
  <c r="I52" i="71"/>
  <c r="I53" i="71"/>
  <c r="I54" i="71"/>
  <c r="I55" i="71"/>
  <c r="I56" i="71"/>
  <c r="I57" i="71"/>
  <c r="I58" i="71"/>
  <c r="I59" i="71"/>
  <c r="I60" i="71"/>
  <c r="I61" i="71"/>
  <c r="I62" i="71"/>
  <c r="I63" i="71"/>
  <c r="I64" i="71"/>
  <c r="I65" i="71"/>
  <c r="I66" i="71"/>
  <c r="I67" i="71"/>
  <c r="I68" i="71"/>
  <c r="I69" i="71"/>
  <c r="I70" i="71"/>
  <c r="I71" i="71"/>
  <c r="I72" i="71"/>
  <c r="I73" i="71"/>
  <c r="I74" i="71"/>
  <c r="I75" i="71"/>
  <c r="I76" i="71"/>
  <c r="I77" i="71"/>
  <c r="I78" i="71"/>
  <c r="I79" i="71"/>
  <c r="I80" i="71"/>
  <c r="I81" i="71"/>
  <c r="I82" i="71"/>
  <c r="I83" i="71"/>
  <c r="I84" i="71"/>
  <c r="I85" i="71"/>
  <c r="I86" i="71"/>
  <c r="I87" i="71"/>
  <c r="I88" i="71"/>
  <c r="I89" i="71"/>
  <c r="I90" i="71"/>
  <c r="I91" i="71"/>
  <c r="I92" i="71"/>
  <c r="I93" i="71"/>
  <c r="I94" i="71"/>
  <c r="I95" i="71"/>
  <c r="I96" i="71"/>
  <c r="I97" i="71"/>
  <c r="I98" i="71"/>
  <c r="I99" i="71"/>
  <c r="I100" i="71"/>
  <c r="I101" i="71"/>
  <c r="I102" i="71"/>
  <c r="I103" i="71"/>
  <c r="I104" i="71"/>
  <c r="I105" i="71"/>
  <c r="I106" i="71"/>
  <c r="I107" i="71"/>
  <c r="I108" i="71"/>
  <c r="I109" i="71"/>
  <c r="I110" i="71"/>
  <c r="I111" i="71"/>
  <c r="I112" i="71"/>
  <c r="I113" i="71"/>
  <c r="I114" i="71"/>
  <c r="I115" i="71"/>
  <c r="I116" i="71"/>
  <c r="I117" i="71"/>
  <c r="I118" i="71"/>
  <c r="I119" i="71"/>
  <c r="I120" i="71"/>
  <c r="I121" i="71"/>
  <c r="I122" i="71"/>
  <c r="I123" i="71"/>
  <c r="I124" i="71"/>
  <c r="I125" i="71"/>
  <c r="I126" i="71"/>
  <c r="I127" i="71"/>
  <c r="I128" i="71"/>
  <c r="I129" i="71"/>
  <c r="I130" i="71"/>
  <c r="I131" i="71"/>
  <c r="I132" i="71"/>
  <c r="I133" i="71"/>
  <c r="I134" i="71"/>
  <c r="I135" i="71"/>
  <c r="I136" i="71"/>
  <c r="I137" i="71"/>
  <c r="I138" i="71"/>
  <c r="I139" i="71"/>
  <c r="I140" i="71"/>
  <c r="I141" i="71"/>
  <c r="I142" i="71"/>
  <c r="I143" i="71"/>
  <c r="I144" i="71"/>
  <c r="I145" i="71"/>
  <c r="I146" i="71"/>
  <c r="I147" i="71"/>
  <c r="I148" i="71"/>
  <c r="I149" i="71"/>
  <c r="I150" i="71"/>
  <c r="I151" i="71"/>
  <c r="I152" i="71"/>
  <c r="I153" i="71"/>
  <c r="I154" i="71"/>
  <c r="I155" i="71"/>
  <c r="I156" i="71"/>
  <c r="I157" i="71"/>
  <c r="I158" i="71"/>
  <c r="I159" i="71"/>
  <c r="I160" i="71"/>
  <c r="I161" i="71"/>
  <c r="I162" i="71"/>
  <c r="I163" i="71"/>
  <c r="I164" i="71"/>
  <c r="I165" i="71"/>
  <c r="I166" i="71"/>
  <c r="I167" i="71"/>
  <c r="I168" i="71"/>
  <c r="I169" i="71"/>
  <c r="I170" i="71"/>
  <c r="I171" i="71"/>
  <c r="I172" i="71"/>
  <c r="I173" i="71"/>
  <c r="I174" i="71"/>
  <c r="I175" i="71"/>
  <c r="I176" i="71"/>
  <c r="I177" i="71"/>
  <c r="I178" i="71"/>
  <c r="I179" i="71"/>
  <c r="I180" i="71"/>
  <c r="I181" i="71"/>
  <c r="I182" i="71"/>
  <c r="I183" i="71"/>
  <c r="I184" i="71"/>
  <c r="I185" i="71"/>
  <c r="I186" i="71"/>
  <c r="I187" i="71"/>
  <c r="I188" i="71"/>
  <c r="I189" i="71"/>
  <c r="I190" i="71"/>
  <c r="I191" i="71"/>
  <c r="I192" i="71"/>
  <c r="I193" i="71"/>
  <c r="I194" i="71"/>
  <c r="I195" i="71"/>
  <c r="I196" i="71"/>
  <c r="I197" i="71"/>
  <c r="I198" i="71"/>
  <c r="I199" i="71"/>
  <c r="I200" i="71"/>
  <c r="I201" i="71"/>
  <c r="I202" i="71"/>
  <c r="I203" i="71"/>
  <c r="I204" i="71"/>
  <c r="I205" i="71"/>
  <c r="I206" i="71"/>
  <c r="I207" i="71"/>
  <c r="I208" i="71"/>
  <c r="I209" i="71"/>
  <c r="I210" i="71"/>
  <c r="I211" i="71"/>
  <c r="I212" i="71"/>
  <c r="I213" i="71"/>
  <c r="I214" i="71"/>
  <c r="I215" i="71"/>
  <c r="I216" i="71"/>
  <c r="I217" i="71"/>
  <c r="I218" i="71"/>
  <c r="I219" i="71"/>
  <c r="I220" i="71"/>
  <c r="I221" i="71"/>
  <c r="I222" i="71"/>
  <c r="I223" i="71"/>
  <c r="I224" i="71"/>
  <c r="I225" i="71"/>
  <c r="I226" i="71"/>
  <c r="I227" i="71"/>
  <c r="I228" i="71"/>
  <c r="I229" i="71"/>
  <c r="I230" i="71"/>
  <c r="I231" i="71"/>
  <c r="I232" i="71"/>
  <c r="I233" i="71"/>
  <c r="I234" i="71"/>
  <c r="I235" i="71"/>
  <c r="I236" i="71"/>
  <c r="I237" i="71"/>
  <c r="I238" i="71"/>
  <c r="I239" i="71"/>
  <c r="I240" i="71"/>
  <c r="I241" i="71"/>
  <c r="I242" i="71"/>
  <c r="I243" i="71"/>
  <c r="I244" i="71"/>
  <c r="I245" i="71"/>
  <c r="I246" i="71"/>
  <c r="I247" i="71"/>
  <c r="I248" i="71"/>
  <c r="I249" i="71"/>
  <c r="I250" i="71"/>
  <c r="I251" i="71"/>
  <c r="I252" i="71"/>
  <c r="I253" i="71"/>
  <c r="I254" i="71"/>
  <c r="I255" i="71"/>
  <c r="I256" i="71"/>
  <c r="I257" i="71"/>
  <c r="I258" i="71"/>
  <c r="I259" i="71"/>
  <c r="I260" i="71"/>
  <c r="I261" i="71"/>
  <c r="I262" i="71"/>
  <c r="I263" i="71"/>
  <c r="I264" i="71"/>
  <c r="I265" i="71"/>
  <c r="I266" i="71"/>
  <c r="I267" i="71"/>
  <c r="I268" i="71"/>
  <c r="I269" i="71"/>
  <c r="I270" i="71"/>
  <c r="I271" i="71"/>
  <c r="I272" i="71"/>
  <c r="I273" i="71"/>
  <c r="I274" i="71"/>
  <c r="I275" i="71"/>
  <c r="I276" i="71"/>
  <c r="I277" i="71"/>
  <c r="I278" i="71"/>
  <c r="I279" i="71"/>
  <c r="I280" i="71"/>
  <c r="I281" i="71"/>
  <c r="I282" i="71"/>
  <c r="I283" i="71"/>
  <c r="I284" i="71"/>
  <c r="I285" i="71"/>
  <c r="I286" i="71"/>
  <c r="I287" i="71"/>
  <c r="I288" i="71"/>
  <c r="I289" i="71"/>
  <c r="I290" i="71"/>
  <c r="I291" i="71"/>
  <c r="I292" i="71"/>
  <c r="I293" i="71"/>
  <c r="I294" i="71"/>
  <c r="I295" i="71"/>
  <c r="I296" i="71"/>
  <c r="I297" i="71"/>
  <c r="I298" i="71"/>
  <c r="I299" i="71"/>
  <c r="I300" i="71"/>
  <c r="I301" i="71"/>
  <c r="I302" i="71"/>
  <c r="I303" i="71"/>
  <c r="I304" i="71"/>
  <c r="I305" i="71"/>
  <c r="I306" i="71"/>
  <c r="I307" i="71"/>
  <c r="I308" i="71"/>
  <c r="I309" i="71"/>
  <c r="I310" i="71"/>
  <c r="I311" i="71"/>
  <c r="I312" i="71"/>
  <c r="I313" i="71"/>
  <c r="I314" i="71"/>
  <c r="I315" i="71"/>
  <c r="I316" i="71"/>
  <c r="I317" i="71"/>
  <c r="I318" i="71"/>
  <c r="I319" i="71"/>
  <c r="I320" i="71"/>
  <c r="I321" i="71"/>
  <c r="I322" i="71"/>
  <c r="I323" i="71"/>
  <c r="I324" i="71"/>
  <c r="I325" i="71"/>
  <c r="I326" i="71"/>
  <c r="I327" i="71"/>
  <c r="I328" i="71"/>
  <c r="I329" i="71"/>
  <c r="I330" i="71"/>
  <c r="I331" i="71"/>
  <c r="I332" i="71"/>
  <c r="I333" i="71"/>
  <c r="I334" i="71"/>
  <c r="I335" i="71"/>
  <c r="I336" i="71"/>
  <c r="I337" i="71"/>
  <c r="I338" i="71"/>
  <c r="I339" i="71"/>
  <c r="I340" i="71"/>
  <c r="I341" i="71"/>
  <c r="I342" i="71"/>
  <c r="I343" i="71"/>
  <c r="I344" i="71"/>
  <c r="I345" i="71"/>
  <c r="I346" i="71"/>
  <c r="I347" i="71"/>
  <c r="I348" i="71"/>
  <c r="I349" i="71"/>
  <c r="I350" i="71"/>
  <c r="I351" i="71"/>
  <c r="I352" i="71"/>
  <c r="I353" i="71"/>
  <c r="I354" i="71"/>
  <c r="I355" i="71"/>
  <c r="I356" i="71"/>
  <c r="I357" i="71"/>
  <c r="I358" i="71"/>
  <c r="I359" i="71"/>
  <c r="I360" i="71"/>
  <c r="I361" i="71"/>
  <c r="I362" i="71"/>
  <c r="I363" i="71"/>
  <c r="I364" i="71"/>
  <c r="I365" i="71"/>
  <c r="I366" i="71"/>
  <c r="I367" i="71"/>
  <c r="I368" i="71"/>
  <c r="I369" i="71"/>
  <c r="I370" i="71"/>
  <c r="I371" i="71"/>
  <c r="I372" i="71"/>
  <c r="I373" i="71"/>
  <c r="I374" i="71"/>
  <c r="I375" i="71"/>
  <c r="I376" i="71"/>
  <c r="I377" i="71"/>
  <c r="I378" i="71"/>
  <c r="I379" i="71"/>
  <c r="I380" i="71"/>
  <c r="I381" i="71"/>
  <c r="I382" i="71"/>
  <c r="I383" i="71"/>
  <c r="I384" i="71"/>
  <c r="I385" i="71"/>
  <c r="I386" i="71"/>
  <c r="I387" i="71"/>
  <c r="I388" i="71"/>
  <c r="I389" i="71"/>
  <c r="I390" i="71"/>
  <c r="I391" i="71"/>
  <c r="I392" i="71"/>
  <c r="I393" i="71"/>
  <c r="I394" i="71"/>
  <c r="I395" i="71"/>
  <c r="I396" i="71"/>
  <c r="I397" i="71"/>
  <c r="I398" i="71"/>
  <c r="I399" i="71"/>
  <c r="I400" i="71"/>
  <c r="I401" i="71"/>
  <c r="I402" i="71"/>
  <c r="I403" i="71"/>
  <c r="I404" i="71"/>
  <c r="I405" i="71"/>
  <c r="I406" i="71"/>
  <c r="I407" i="71"/>
  <c r="I408" i="71"/>
  <c r="I409" i="71"/>
  <c r="I410" i="71"/>
  <c r="I411" i="71"/>
  <c r="I412" i="71"/>
  <c r="I413" i="71"/>
  <c r="I414" i="71"/>
  <c r="I415" i="71"/>
  <c r="I416" i="71"/>
  <c r="I417" i="71"/>
  <c r="I418" i="71"/>
  <c r="I419" i="71"/>
  <c r="I420" i="71"/>
  <c r="I421" i="71"/>
  <c r="I422" i="71"/>
  <c r="I423" i="71"/>
  <c r="I424" i="71"/>
  <c r="I425" i="71"/>
  <c r="I426" i="71"/>
  <c r="I427" i="71"/>
  <c r="I428" i="71"/>
  <c r="I429" i="71"/>
  <c r="I430" i="71"/>
  <c r="I431" i="71"/>
  <c r="I432" i="71"/>
  <c r="I433" i="71"/>
  <c r="I434" i="71"/>
  <c r="I435" i="71"/>
  <c r="I436" i="71"/>
  <c r="I437" i="71"/>
  <c r="I438" i="71"/>
  <c r="I439" i="71"/>
  <c r="I440" i="71"/>
  <c r="I441" i="71"/>
  <c r="I442" i="71"/>
  <c r="I443" i="71"/>
  <c r="I444" i="71"/>
  <c r="I445" i="71"/>
  <c r="I446" i="71"/>
  <c r="I447" i="71"/>
  <c r="I448" i="71"/>
  <c r="I449" i="71"/>
  <c r="I450" i="71"/>
  <c r="I451" i="71"/>
  <c r="I452" i="71"/>
  <c r="I453" i="71"/>
  <c r="I454" i="71"/>
  <c r="I455" i="71"/>
  <c r="I456" i="71"/>
  <c r="I457" i="71"/>
  <c r="I458" i="71"/>
  <c r="I459" i="71"/>
  <c r="I460" i="71"/>
  <c r="I461" i="71"/>
  <c r="I462" i="71"/>
  <c r="I463" i="71"/>
  <c r="I464" i="71"/>
  <c r="I465" i="71"/>
  <c r="I466" i="71"/>
  <c r="I467" i="71"/>
  <c r="I468" i="71"/>
  <c r="I469" i="71"/>
  <c r="I470" i="71"/>
  <c r="I471" i="71"/>
  <c r="I472" i="71"/>
  <c r="I473" i="71"/>
  <c r="I474" i="71"/>
  <c r="I475" i="71"/>
  <c r="I476" i="71"/>
  <c r="I477" i="71"/>
  <c r="I478" i="71"/>
  <c r="I479" i="71"/>
  <c r="I480" i="71"/>
  <c r="I481" i="71"/>
  <c r="I482" i="71"/>
  <c r="I483" i="71"/>
  <c r="I484" i="71"/>
  <c r="I485" i="71"/>
  <c r="I486" i="71"/>
  <c r="I487" i="71"/>
  <c r="I488" i="71"/>
  <c r="I489" i="71"/>
  <c r="I490" i="71"/>
  <c r="I491" i="71"/>
  <c r="I492" i="71"/>
  <c r="I493" i="71"/>
  <c r="I494" i="71"/>
  <c r="I495" i="71"/>
  <c r="I496" i="71"/>
  <c r="I497" i="71"/>
  <c r="I498" i="71"/>
  <c r="I499" i="71"/>
  <c r="I500" i="71"/>
  <c r="I501" i="71"/>
  <c r="I502" i="71"/>
  <c r="I503" i="71"/>
  <c r="I504" i="71"/>
  <c r="I505" i="71"/>
  <c r="I506" i="71"/>
  <c r="I507" i="71"/>
  <c r="I508" i="71"/>
  <c r="I509" i="71"/>
  <c r="I510" i="71"/>
  <c r="I511" i="71"/>
  <c r="I512" i="71"/>
  <c r="I513" i="71"/>
  <c r="I514" i="71"/>
  <c r="I515" i="71"/>
  <c r="I516" i="71"/>
  <c r="I517" i="71"/>
  <c r="I518" i="71"/>
  <c r="I519" i="71"/>
  <c r="I520" i="71"/>
  <c r="I521" i="71"/>
  <c r="I522" i="71"/>
  <c r="I523" i="71"/>
  <c r="I524" i="71"/>
  <c r="I525" i="71"/>
  <c r="I526" i="71"/>
  <c r="I527" i="71"/>
  <c r="I528" i="71"/>
  <c r="I529" i="71"/>
  <c r="I530" i="71"/>
  <c r="I531" i="71"/>
  <c r="I532" i="71"/>
  <c r="I533" i="71"/>
  <c r="I534" i="71"/>
  <c r="I535" i="71"/>
  <c r="I536" i="71"/>
  <c r="I537" i="71"/>
  <c r="I538" i="71"/>
  <c r="I539" i="71"/>
  <c r="I540" i="71"/>
  <c r="I541" i="71"/>
  <c r="I542" i="71"/>
  <c r="I543" i="71"/>
  <c r="I544" i="71"/>
  <c r="I545" i="71"/>
  <c r="I546" i="71"/>
  <c r="I547" i="71"/>
  <c r="I548" i="71"/>
  <c r="I549" i="71"/>
  <c r="I550" i="71"/>
  <c r="I551" i="71"/>
  <c r="I552" i="71"/>
  <c r="I553" i="71"/>
  <c r="I554" i="71"/>
  <c r="I555" i="71"/>
  <c r="I556" i="71"/>
  <c r="I557" i="71"/>
  <c r="I558" i="71"/>
  <c r="I559" i="71"/>
  <c r="I560" i="71"/>
  <c r="I561" i="71"/>
  <c r="I562" i="71"/>
  <c r="I563" i="71"/>
  <c r="I564" i="71"/>
  <c r="I565" i="71"/>
  <c r="I566" i="71"/>
  <c r="I567" i="71"/>
  <c r="I568" i="71"/>
  <c r="I569" i="71"/>
  <c r="I570" i="71"/>
  <c r="I571" i="71"/>
  <c r="I572" i="71"/>
  <c r="I573" i="71"/>
  <c r="I574" i="71"/>
  <c r="I575" i="71"/>
  <c r="I576" i="71"/>
  <c r="I577" i="71"/>
  <c r="I578" i="71"/>
  <c r="I579" i="71"/>
  <c r="I580" i="71"/>
  <c r="I581" i="71"/>
  <c r="I582" i="71"/>
  <c r="I583" i="71"/>
  <c r="I584" i="71"/>
  <c r="I585" i="71"/>
  <c r="I586" i="71"/>
  <c r="I587" i="71"/>
  <c r="I588" i="71"/>
  <c r="I589" i="71"/>
  <c r="I590" i="71"/>
  <c r="I591" i="71"/>
  <c r="I592" i="71"/>
  <c r="I593" i="71"/>
  <c r="I594" i="71"/>
  <c r="I595" i="71"/>
  <c r="I596" i="71"/>
  <c r="I597" i="71"/>
  <c r="I598" i="71"/>
  <c r="I599" i="71"/>
  <c r="I600" i="71"/>
  <c r="I601" i="71"/>
  <c r="I602" i="71"/>
  <c r="I603" i="71"/>
  <c r="I604" i="71"/>
  <c r="I605" i="71"/>
  <c r="I606" i="71"/>
  <c r="I607" i="71"/>
  <c r="I608" i="71"/>
  <c r="I609" i="71"/>
  <c r="I610" i="71"/>
  <c r="I611" i="71"/>
  <c r="I612" i="71"/>
  <c r="I613" i="71"/>
  <c r="I614" i="71"/>
  <c r="I615" i="71"/>
  <c r="I616" i="71"/>
  <c r="I617" i="71"/>
  <c r="I618" i="71"/>
  <c r="I619" i="71"/>
  <c r="I620" i="71"/>
  <c r="I621" i="71"/>
  <c r="I622" i="71"/>
  <c r="I623" i="71"/>
  <c r="I624" i="71"/>
  <c r="I625" i="71"/>
  <c r="I626" i="71"/>
  <c r="I627" i="71"/>
  <c r="I628" i="71"/>
  <c r="I629" i="71"/>
  <c r="I630" i="71"/>
  <c r="I631" i="71"/>
  <c r="I632" i="71"/>
  <c r="I633" i="71"/>
  <c r="I634" i="71"/>
  <c r="I635" i="71"/>
  <c r="I636" i="71"/>
  <c r="I637" i="71"/>
  <c r="I638" i="71"/>
  <c r="I639" i="71"/>
  <c r="I640" i="71"/>
  <c r="I641" i="71"/>
  <c r="I642" i="71"/>
  <c r="I643" i="71"/>
  <c r="I644" i="71"/>
  <c r="I645" i="71"/>
  <c r="I646" i="71"/>
  <c r="I647" i="71"/>
  <c r="I648" i="71"/>
  <c r="I649" i="71"/>
  <c r="I650" i="71"/>
  <c r="I651" i="71"/>
  <c r="I652" i="71"/>
  <c r="I653" i="71"/>
  <c r="I654" i="71"/>
  <c r="I655" i="71"/>
  <c r="I656" i="71"/>
  <c r="I657" i="71"/>
  <c r="I658" i="71"/>
  <c r="I659" i="71"/>
  <c r="I660" i="71"/>
  <c r="I661" i="71"/>
  <c r="I662" i="71"/>
  <c r="I663" i="71"/>
  <c r="I664" i="71"/>
  <c r="I665" i="71"/>
  <c r="I666" i="71"/>
  <c r="I667" i="71"/>
  <c r="I668" i="71"/>
  <c r="I669" i="71"/>
  <c r="I670" i="71"/>
  <c r="I671" i="71"/>
  <c r="I672" i="71"/>
  <c r="I673" i="71"/>
  <c r="I674" i="71"/>
  <c r="I675" i="71"/>
  <c r="I676" i="71"/>
  <c r="I677" i="71"/>
  <c r="I678" i="71"/>
  <c r="I679" i="71"/>
  <c r="I680" i="71"/>
  <c r="I681" i="71"/>
  <c r="I682" i="71"/>
  <c r="I683" i="71"/>
  <c r="I684" i="71"/>
  <c r="I685" i="71"/>
  <c r="I686" i="71"/>
  <c r="I687" i="71"/>
  <c r="I688" i="71"/>
  <c r="I689" i="71"/>
  <c r="I690" i="71"/>
  <c r="I691" i="71"/>
  <c r="I692" i="71"/>
  <c r="I693" i="71"/>
  <c r="I694" i="71"/>
  <c r="I695" i="71"/>
  <c r="I696" i="71"/>
  <c r="I697" i="71"/>
  <c r="I698" i="71"/>
  <c r="I699" i="71"/>
  <c r="I700" i="71"/>
  <c r="I701" i="71"/>
  <c r="I702" i="71"/>
  <c r="I703" i="71"/>
  <c r="I704" i="71"/>
  <c r="I705" i="71"/>
  <c r="I706" i="71"/>
  <c r="I707" i="71"/>
  <c r="I708" i="71"/>
  <c r="I709" i="71"/>
  <c r="I710" i="71"/>
  <c r="I711" i="71"/>
  <c r="I712" i="71"/>
  <c r="I713" i="71"/>
  <c r="I714" i="71"/>
  <c r="I715" i="71"/>
  <c r="I716" i="71"/>
  <c r="I717" i="71"/>
  <c r="I718" i="71"/>
  <c r="I719" i="71"/>
  <c r="I720" i="71"/>
  <c r="I721" i="71"/>
  <c r="I722" i="71"/>
  <c r="I723" i="71"/>
  <c r="I724" i="71"/>
  <c r="I725" i="71"/>
  <c r="I726" i="71"/>
  <c r="I727" i="71"/>
  <c r="I728" i="71"/>
  <c r="I729" i="71"/>
  <c r="I730" i="71"/>
  <c r="I731" i="71"/>
  <c r="I732" i="71"/>
  <c r="I733" i="71"/>
  <c r="I734" i="71"/>
  <c r="I735" i="71"/>
  <c r="I736" i="71"/>
  <c r="I737" i="71"/>
  <c r="I738" i="71"/>
  <c r="I739" i="71"/>
  <c r="I740" i="71"/>
  <c r="I741" i="71"/>
  <c r="I742" i="71"/>
  <c r="I743" i="71"/>
  <c r="I744" i="71"/>
  <c r="I745" i="71"/>
  <c r="I746" i="71"/>
  <c r="I747" i="71"/>
  <c r="I748" i="71"/>
  <c r="I749" i="71"/>
  <c r="I750" i="71"/>
  <c r="I751" i="71"/>
  <c r="I752" i="71"/>
  <c r="I753" i="71"/>
  <c r="I754" i="71"/>
  <c r="I755" i="71"/>
  <c r="I756" i="71"/>
  <c r="I757" i="71"/>
  <c r="I758" i="71"/>
  <c r="I759" i="71"/>
  <c r="I760" i="71"/>
  <c r="I761" i="71"/>
  <c r="I762" i="71"/>
  <c r="I763" i="71"/>
  <c r="I764" i="71"/>
  <c r="I765" i="71"/>
  <c r="I766" i="71"/>
  <c r="I767" i="71"/>
  <c r="I768" i="71"/>
  <c r="I769" i="71"/>
  <c r="I770" i="71"/>
  <c r="I771" i="71"/>
  <c r="I772" i="71"/>
  <c r="I773" i="71"/>
  <c r="I774" i="71"/>
  <c r="I775" i="71"/>
  <c r="I776" i="71"/>
  <c r="I777" i="71"/>
  <c r="I778" i="71"/>
  <c r="I779" i="71"/>
  <c r="I780" i="71"/>
  <c r="I781" i="71"/>
  <c r="I782" i="71"/>
  <c r="I783" i="71"/>
  <c r="I784" i="71"/>
  <c r="I785" i="71"/>
  <c r="I786" i="71"/>
  <c r="I787" i="71"/>
  <c r="I788" i="71"/>
  <c r="I789" i="71"/>
  <c r="I790" i="71"/>
  <c r="I791" i="71"/>
  <c r="I792" i="71"/>
  <c r="I793" i="71"/>
  <c r="I794" i="71"/>
  <c r="I795" i="71"/>
  <c r="I796" i="71"/>
  <c r="I797" i="71"/>
  <c r="I798" i="71"/>
  <c r="I799" i="71"/>
  <c r="I800" i="71"/>
  <c r="I801" i="71"/>
  <c r="I802" i="71"/>
  <c r="I803" i="71"/>
  <c r="I804" i="71"/>
  <c r="I805" i="71"/>
  <c r="I806" i="71"/>
  <c r="I807" i="71"/>
  <c r="I808" i="71"/>
  <c r="I809" i="71"/>
  <c r="I810" i="71"/>
  <c r="I811" i="71"/>
  <c r="I812" i="71"/>
  <c r="I813" i="71"/>
  <c r="I814" i="71"/>
  <c r="I815" i="71"/>
  <c r="I816" i="71"/>
  <c r="I817" i="71"/>
  <c r="I818" i="71"/>
  <c r="I819" i="71"/>
  <c r="I820" i="71"/>
  <c r="I821" i="71"/>
  <c r="I822" i="71"/>
  <c r="I823" i="71"/>
  <c r="I824" i="71"/>
  <c r="I825" i="71"/>
  <c r="I826" i="71"/>
  <c r="I827" i="71"/>
  <c r="I828" i="71"/>
  <c r="I829" i="71"/>
  <c r="I830" i="71"/>
  <c r="I831" i="71"/>
  <c r="I832" i="71"/>
  <c r="I833" i="71"/>
  <c r="I834" i="71"/>
  <c r="I835" i="71"/>
  <c r="I836" i="71"/>
  <c r="I837" i="71"/>
  <c r="I838" i="71"/>
  <c r="I839" i="71"/>
  <c r="I840" i="71"/>
  <c r="I841" i="71"/>
  <c r="I842" i="71"/>
  <c r="I843" i="71"/>
  <c r="I844" i="71"/>
  <c r="I845" i="71"/>
  <c r="I846" i="71"/>
  <c r="I847" i="71"/>
  <c r="I848" i="71"/>
  <c r="I849" i="71"/>
  <c r="I850" i="71"/>
  <c r="I851" i="71"/>
  <c r="I852" i="71"/>
  <c r="I853" i="71"/>
  <c r="I854" i="71"/>
  <c r="I855" i="71"/>
  <c r="I856" i="71"/>
  <c r="I857" i="71"/>
  <c r="I858" i="71"/>
  <c r="I859" i="71"/>
  <c r="I860" i="71"/>
  <c r="I861" i="71"/>
  <c r="I862" i="71"/>
  <c r="I863" i="71"/>
  <c r="I864" i="71"/>
  <c r="I865" i="71"/>
  <c r="I866" i="71"/>
  <c r="I867" i="71"/>
  <c r="I868" i="71"/>
  <c r="I869" i="71"/>
  <c r="I870" i="71"/>
  <c r="I871" i="71"/>
  <c r="I872" i="71"/>
  <c r="I873" i="71"/>
  <c r="I874" i="71"/>
  <c r="I875" i="71"/>
  <c r="I876" i="71"/>
  <c r="I877" i="71"/>
  <c r="I878" i="71"/>
  <c r="I879" i="71"/>
  <c r="I880" i="71"/>
  <c r="I881" i="71"/>
  <c r="I882" i="71"/>
  <c r="I883" i="71"/>
  <c r="I884" i="71"/>
  <c r="I885" i="71"/>
  <c r="I886" i="71"/>
  <c r="I887" i="71"/>
  <c r="I888" i="71"/>
  <c r="I889" i="71"/>
  <c r="I890" i="71"/>
  <c r="I891" i="71"/>
  <c r="I892" i="71"/>
  <c r="I893" i="71"/>
  <c r="I894" i="71"/>
  <c r="I895" i="71"/>
  <c r="I896" i="71"/>
  <c r="I897" i="71"/>
  <c r="I898" i="71"/>
  <c r="I899" i="71"/>
  <c r="I900" i="71"/>
  <c r="I901" i="71"/>
  <c r="I902" i="71"/>
  <c r="I903" i="71"/>
  <c r="I904" i="71"/>
  <c r="I905" i="71"/>
  <c r="I906" i="71"/>
  <c r="I907" i="71"/>
  <c r="I908" i="71"/>
  <c r="I909" i="71"/>
  <c r="I910" i="71"/>
  <c r="I911" i="71"/>
  <c r="I912" i="71"/>
  <c r="I913" i="71"/>
  <c r="I914" i="71"/>
  <c r="I915" i="71"/>
  <c r="I916" i="71"/>
  <c r="I917" i="71"/>
  <c r="I918" i="71"/>
  <c r="I919" i="71"/>
  <c r="I920" i="71"/>
  <c r="I921" i="71"/>
  <c r="I922" i="71"/>
  <c r="I923" i="71"/>
  <c r="I924" i="71"/>
  <c r="I925" i="71"/>
  <c r="I926" i="71"/>
  <c r="I927" i="71"/>
  <c r="I928" i="71"/>
  <c r="I929" i="71"/>
  <c r="I930" i="71"/>
  <c r="I931" i="71"/>
  <c r="I932" i="71"/>
  <c r="I933" i="71"/>
  <c r="I934" i="71"/>
  <c r="I935" i="71"/>
  <c r="I936" i="71"/>
  <c r="I937" i="71"/>
  <c r="I938" i="71"/>
  <c r="I939" i="71"/>
  <c r="I940" i="71"/>
  <c r="I941" i="71"/>
  <c r="I942" i="71"/>
  <c r="I943" i="71"/>
  <c r="I944" i="71"/>
  <c r="I945" i="71"/>
  <c r="I946" i="71"/>
  <c r="I947" i="71"/>
  <c r="I948" i="71"/>
  <c r="I949" i="71"/>
  <c r="I950" i="71"/>
  <c r="I951" i="71"/>
  <c r="I952" i="71"/>
  <c r="I953" i="71"/>
  <c r="I954" i="71"/>
  <c r="I955" i="71"/>
  <c r="I956" i="71"/>
  <c r="I957" i="71"/>
  <c r="I958" i="71"/>
  <c r="I959" i="71"/>
  <c r="I960" i="71"/>
  <c r="I961" i="71"/>
  <c r="I962" i="71"/>
  <c r="I963" i="71"/>
  <c r="I964" i="71"/>
  <c r="I965" i="71"/>
  <c r="I966" i="71"/>
  <c r="I967" i="71"/>
  <c r="I968" i="71"/>
  <c r="I969" i="71"/>
  <c r="I970" i="71"/>
  <c r="I971" i="71"/>
  <c r="I972" i="71"/>
  <c r="I973" i="71"/>
  <c r="I974" i="71"/>
  <c r="I975" i="71"/>
  <c r="I976" i="71"/>
  <c r="I977" i="71"/>
  <c r="I978" i="71"/>
  <c r="I979" i="71"/>
  <c r="I980" i="71"/>
  <c r="I981" i="71"/>
  <c r="I982" i="71"/>
  <c r="I983" i="71"/>
  <c r="I984" i="71"/>
  <c r="I985" i="71"/>
  <c r="I986" i="71"/>
  <c r="I987" i="71"/>
  <c r="I988" i="71"/>
  <c r="I989" i="71"/>
  <c r="I990" i="71"/>
  <c r="I991" i="71"/>
  <c r="I992" i="71"/>
  <c r="I993" i="71"/>
  <c r="I994" i="71"/>
  <c r="I995" i="71"/>
  <c r="I996" i="71"/>
  <c r="I997" i="71"/>
  <c r="I998" i="71"/>
  <c r="I999" i="71"/>
  <c r="I1000" i="71"/>
  <c r="I1001" i="71"/>
  <c r="I1002" i="71"/>
  <c r="I1003" i="71"/>
  <c r="I1004" i="71"/>
  <c r="I1005" i="71"/>
  <c r="I1006" i="71"/>
  <c r="I1007" i="71"/>
  <c r="I1008" i="71"/>
  <c r="I1009" i="71"/>
  <c r="I1010" i="71"/>
  <c r="I1011" i="71"/>
  <c r="I1012" i="71"/>
  <c r="I1013" i="71"/>
  <c r="I1014" i="71"/>
  <c r="I1015" i="71"/>
  <c r="I1016" i="71"/>
  <c r="I1017" i="71"/>
  <c r="I1018" i="71"/>
  <c r="I1019" i="71"/>
  <c r="I1020" i="71"/>
  <c r="I1021" i="71"/>
  <c r="I1022" i="71"/>
  <c r="I1023" i="71"/>
  <c r="I1024" i="71"/>
  <c r="I1025" i="71"/>
  <c r="I1026" i="71"/>
  <c r="I1027" i="71"/>
  <c r="I1028" i="71"/>
  <c r="I1029" i="71"/>
  <c r="I1030" i="71"/>
  <c r="I1031" i="71"/>
  <c r="I1032" i="71"/>
  <c r="I1033" i="71"/>
  <c r="I1034" i="71"/>
  <c r="I1035" i="71"/>
  <c r="I1036" i="71"/>
  <c r="I1037" i="71"/>
  <c r="I1038" i="71"/>
  <c r="I1039" i="71"/>
  <c r="I1040" i="71"/>
  <c r="I1041" i="71"/>
  <c r="I1042" i="71"/>
  <c r="I1043" i="71"/>
  <c r="I1044" i="71"/>
  <c r="I1045" i="71"/>
  <c r="I1046" i="71"/>
  <c r="I1047" i="71"/>
  <c r="I1048" i="71"/>
  <c r="I1049" i="71"/>
  <c r="I1050" i="71"/>
  <c r="I1051" i="71"/>
  <c r="I1052" i="71"/>
  <c r="I1053" i="71"/>
  <c r="I1054" i="71"/>
  <c r="I1055" i="71"/>
  <c r="I1056" i="71"/>
  <c r="I1057" i="71"/>
  <c r="I1058" i="71"/>
  <c r="I1059" i="71"/>
  <c r="I1060" i="71"/>
  <c r="I1061" i="71"/>
  <c r="I1062" i="71"/>
  <c r="I1063" i="71"/>
  <c r="I1064" i="71"/>
  <c r="I1065" i="71"/>
  <c r="I1066" i="71"/>
  <c r="I1067" i="71"/>
  <c r="I1068" i="71"/>
  <c r="I1069" i="71"/>
  <c r="I1070" i="71"/>
  <c r="I1071" i="71"/>
  <c r="I1072" i="71"/>
  <c r="I1073" i="71"/>
  <c r="I1074" i="71"/>
  <c r="I1075" i="71"/>
  <c r="I1076" i="71"/>
  <c r="I1077" i="71"/>
  <c r="I1078" i="71"/>
  <c r="I1079" i="71"/>
  <c r="I1080" i="71"/>
  <c r="I1081" i="71"/>
  <c r="I1082" i="71"/>
  <c r="I1083" i="71"/>
  <c r="I1084" i="71"/>
  <c r="I1085" i="71"/>
  <c r="I1086" i="71"/>
  <c r="I1087" i="71"/>
  <c r="I1088" i="71"/>
  <c r="I1089" i="71"/>
  <c r="I1090" i="71"/>
  <c r="I1091" i="71"/>
  <c r="I1092" i="71"/>
  <c r="I1093" i="71"/>
  <c r="I1094" i="71"/>
  <c r="I1095" i="71"/>
  <c r="I1096" i="71"/>
  <c r="I1097" i="71"/>
  <c r="I1098" i="71"/>
  <c r="I1099" i="71"/>
  <c r="I1100" i="71"/>
  <c r="I1101" i="71"/>
  <c r="I1102" i="71"/>
  <c r="I1103" i="71"/>
  <c r="I1104" i="71"/>
  <c r="I1105" i="71"/>
  <c r="I1106" i="71"/>
  <c r="I1107" i="71"/>
  <c r="I1108" i="71"/>
  <c r="I1109" i="71"/>
  <c r="I1110" i="71"/>
  <c r="I1111" i="71"/>
  <c r="I1112" i="71"/>
  <c r="I1113" i="71"/>
  <c r="I1114" i="71"/>
  <c r="I3" i="71"/>
  <c r="I4" i="71"/>
  <c r="I5" i="71"/>
  <c r="I6" i="71"/>
  <c r="I7" i="71"/>
  <c r="I8" i="71"/>
  <c r="I9" i="71"/>
  <c r="I10" i="71"/>
  <c r="I11" i="71"/>
  <c r="I12" i="71"/>
  <c r="I13" i="71"/>
  <c r="I14" i="71"/>
  <c r="I15" i="71"/>
  <c r="I16" i="71"/>
  <c r="I17" i="71"/>
  <c r="I18" i="71"/>
  <c r="I19" i="71"/>
  <c r="I20" i="71"/>
  <c r="I21" i="71"/>
  <c r="I22" i="71"/>
  <c r="I23" i="71"/>
  <c r="I24" i="71"/>
  <c r="I25" i="71"/>
  <c r="I26" i="71"/>
  <c r="I2" i="71"/>
  <c r="A1533" i="71"/>
  <c r="A1534" i="71"/>
  <c r="A1535" i="71"/>
  <c r="A7" i="71"/>
  <c r="A8" i="71"/>
  <c r="A9" i="71"/>
  <c r="A10" i="71"/>
  <c r="A11" i="71"/>
  <c r="A12" i="71"/>
  <c r="A13" i="71"/>
  <c r="A14" i="71"/>
  <c r="A15" i="71"/>
  <c r="A16" i="71"/>
  <c r="A17" i="71"/>
  <c r="A18" i="71"/>
  <c r="A19" i="71"/>
  <c r="A20" i="71"/>
  <c r="A21" i="71"/>
  <c r="A22" i="71"/>
  <c r="A23" i="71"/>
  <c r="A24" i="71"/>
  <c r="A25" i="71"/>
  <c r="A26" i="71"/>
  <c r="A27" i="71"/>
  <c r="A28" i="71"/>
  <c r="A29" i="71"/>
  <c r="A30" i="71"/>
  <c r="A31" i="71"/>
  <c r="A32" i="71"/>
  <c r="A33" i="71"/>
  <c r="A34" i="71"/>
  <c r="A35" i="71"/>
  <c r="A36" i="71"/>
  <c r="A37" i="71"/>
  <c r="A38" i="71"/>
  <c r="A39" i="71"/>
  <c r="A40" i="71"/>
  <c r="A41" i="71"/>
  <c r="A42" i="71"/>
  <c r="A43" i="71"/>
  <c r="A44" i="71"/>
  <c r="A45" i="71"/>
  <c r="A46" i="71"/>
  <c r="A47" i="71"/>
  <c r="A48" i="71"/>
  <c r="A49" i="71"/>
  <c r="A50" i="71"/>
  <c r="A51" i="71"/>
  <c r="A52" i="71"/>
  <c r="A53" i="71"/>
  <c r="A54" i="71"/>
  <c r="A55" i="71"/>
  <c r="A56" i="71"/>
  <c r="A57" i="71"/>
  <c r="A58" i="71"/>
  <c r="A59" i="71"/>
  <c r="A60" i="71"/>
  <c r="A61" i="71"/>
  <c r="A62" i="71"/>
  <c r="A63" i="71"/>
  <c r="A64" i="71"/>
  <c r="A65" i="71"/>
  <c r="A66" i="71"/>
  <c r="A67" i="71"/>
  <c r="A68" i="71"/>
  <c r="A69" i="71"/>
  <c r="A70" i="71"/>
  <c r="A71" i="71"/>
  <c r="A72" i="71"/>
  <c r="A73" i="71"/>
  <c r="A74" i="71"/>
  <c r="A75" i="71"/>
  <c r="A76" i="71"/>
  <c r="A77" i="71"/>
  <c r="A78" i="71"/>
  <c r="A79" i="71"/>
  <c r="A80" i="71"/>
  <c r="A81" i="71"/>
  <c r="A82" i="71"/>
  <c r="A83" i="71"/>
  <c r="A84" i="71"/>
  <c r="A85" i="71"/>
  <c r="A86" i="71"/>
  <c r="A87" i="71"/>
  <c r="A88" i="71"/>
  <c r="A89" i="71"/>
  <c r="A90" i="71"/>
  <c r="A91" i="71"/>
  <c r="A92" i="71"/>
  <c r="A93" i="71"/>
  <c r="A94" i="71"/>
  <c r="A95" i="71"/>
  <c r="A96" i="71"/>
  <c r="A97" i="71"/>
  <c r="A98" i="71"/>
  <c r="A99" i="71"/>
  <c r="A100" i="71"/>
  <c r="A101" i="71"/>
  <c r="A102" i="71"/>
  <c r="A103" i="71"/>
  <c r="A104" i="71"/>
  <c r="A105" i="71"/>
  <c r="A106" i="71"/>
  <c r="A107" i="71"/>
  <c r="A108" i="71"/>
  <c r="A109" i="71"/>
  <c r="A110" i="71"/>
  <c r="A111" i="71"/>
  <c r="A112" i="71"/>
  <c r="A113" i="71"/>
  <c r="A114" i="71"/>
  <c r="A115" i="71"/>
  <c r="A116" i="71"/>
  <c r="A117" i="71"/>
  <c r="A118" i="71"/>
  <c r="A119" i="71"/>
  <c r="A120" i="71"/>
  <c r="A121" i="71"/>
  <c r="A122" i="71"/>
  <c r="A123" i="71"/>
  <c r="A124" i="71"/>
  <c r="A125" i="71"/>
  <c r="A126" i="71"/>
  <c r="A127" i="71"/>
  <c r="A128" i="71"/>
  <c r="A129" i="71"/>
  <c r="A130" i="71"/>
  <c r="A131" i="71"/>
  <c r="A132" i="71"/>
  <c r="A133" i="71"/>
  <c r="A134" i="71"/>
  <c r="A135" i="71"/>
  <c r="A136" i="71"/>
  <c r="A137" i="71"/>
  <c r="A138" i="71"/>
  <c r="A139" i="71"/>
  <c r="A140" i="71"/>
  <c r="A141" i="71"/>
  <c r="A142" i="71"/>
  <c r="A143" i="71"/>
  <c r="A144" i="71"/>
  <c r="A145" i="71"/>
  <c r="A146" i="71"/>
  <c r="A147" i="71"/>
  <c r="A148" i="71"/>
  <c r="A149" i="71"/>
  <c r="A150" i="71"/>
  <c r="A151" i="71"/>
  <c r="A152" i="71"/>
  <c r="A153" i="71"/>
  <c r="A154" i="71"/>
  <c r="A155" i="71"/>
  <c r="A156" i="71"/>
  <c r="A157" i="71"/>
  <c r="A158" i="71"/>
  <c r="A159" i="71"/>
  <c r="A160" i="71"/>
  <c r="A161" i="71"/>
  <c r="A162" i="71"/>
  <c r="A163" i="71"/>
  <c r="A164" i="71"/>
  <c r="A165" i="71"/>
  <c r="A166" i="71"/>
  <c r="A167" i="71"/>
  <c r="A168" i="71"/>
  <c r="A169" i="71"/>
  <c r="A170" i="71"/>
  <c r="A171" i="71"/>
  <c r="A172" i="71"/>
  <c r="A173" i="71"/>
  <c r="A174" i="71"/>
  <c r="A175" i="71"/>
  <c r="A176" i="71"/>
  <c r="A177" i="71"/>
  <c r="A178" i="71"/>
  <c r="A179" i="71"/>
  <c r="A180" i="71"/>
  <c r="A181" i="71"/>
  <c r="A182" i="71"/>
  <c r="A183" i="71"/>
  <c r="A184" i="71"/>
  <c r="A185" i="71"/>
  <c r="A186" i="71"/>
  <c r="A187" i="71"/>
  <c r="A188" i="71"/>
  <c r="A189" i="71"/>
  <c r="A190" i="71"/>
  <c r="A191" i="71"/>
  <c r="A192" i="71"/>
  <c r="A193" i="71"/>
  <c r="A194" i="71"/>
  <c r="A195" i="71"/>
  <c r="A196" i="71"/>
  <c r="A197" i="71"/>
  <c r="A198" i="71"/>
  <c r="A199" i="71"/>
  <c r="A200" i="71"/>
  <c r="A201" i="71"/>
  <c r="A202" i="71"/>
  <c r="A203" i="71"/>
  <c r="A204" i="71"/>
  <c r="A205" i="71"/>
  <c r="A206" i="71"/>
  <c r="A207" i="71"/>
  <c r="A208" i="71"/>
  <c r="A209" i="71"/>
  <c r="A210" i="71"/>
  <c r="A211" i="71"/>
  <c r="A212" i="71"/>
  <c r="A213" i="71"/>
  <c r="A214" i="71"/>
  <c r="A215" i="71"/>
  <c r="A216" i="71"/>
  <c r="A217" i="71"/>
  <c r="A218" i="71"/>
  <c r="A219" i="71"/>
  <c r="A220" i="71"/>
  <c r="A221" i="71"/>
  <c r="A222" i="71"/>
  <c r="A223" i="71"/>
  <c r="A224" i="71"/>
  <c r="A225" i="71"/>
  <c r="A226" i="71"/>
  <c r="A227" i="71"/>
  <c r="A228" i="71"/>
  <c r="A229" i="71"/>
  <c r="A230" i="71"/>
  <c r="A231" i="71"/>
  <c r="A232" i="71"/>
  <c r="A233" i="71"/>
  <c r="A234" i="71"/>
  <c r="A235" i="71"/>
  <c r="A236" i="71"/>
  <c r="A237" i="71"/>
  <c r="A238" i="71"/>
  <c r="A239" i="71"/>
  <c r="A240" i="71"/>
  <c r="A241" i="71"/>
  <c r="A242" i="71"/>
  <c r="A243" i="71"/>
  <c r="A244" i="71"/>
  <c r="A245" i="71"/>
  <c r="A246" i="71"/>
  <c r="A247" i="71"/>
  <c r="A248" i="71"/>
  <c r="A249" i="71"/>
  <c r="A250" i="71"/>
  <c r="A251" i="71"/>
  <c r="A252" i="71"/>
  <c r="A253" i="71"/>
  <c r="A254" i="71"/>
  <c r="A255" i="71"/>
  <c r="A256" i="71"/>
  <c r="A257" i="71"/>
  <c r="A258" i="71"/>
  <c r="A259" i="71"/>
  <c r="A260" i="71"/>
  <c r="A261" i="71"/>
  <c r="A262" i="71"/>
  <c r="A263" i="71"/>
  <c r="A264" i="71"/>
  <c r="A265" i="71"/>
  <c r="A266" i="71"/>
  <c r="A267" i="71"/>
  <c r="A268" i="71"/>
  <c r="A269" i="71"/>
  <c r="A270" i="71"/>
  <c r="A271" i="71"/>
  <c r="A272" i="71"/>
  <c r="A273" i="71"/>
  <c r="A274" i="71"/>
  <c r="A275" i="71"/>
  <c r="A276" i="71"/>
  <c r="A277" i="71"/>
  <c r="A278" i="71"/>
  <c r="A279" i="71"/>
  <c r="A280" i="71"/>
  <c r="A281" i="71"/>
  <c r="A282" i="71"/>
  <c r="A283" i="71"/>
  <c r="A284" i="71"/>
  <c r="A285" i="71"/>
  <c r="A286" i="71"/>
  <c r="A287" i="71"/>
  <c r="A288" i="71"/>
  <c r="A289" i="71"/>
  <c r="A290" i="71"/>
  <c r="A291" i="71"/>
  <c r="A292" i="71"/>
  <c r="A293" i="71"/>
  <c r="A294" i="71"/>
  <c r="A295" i="71"/>
  <c r="A296" i="71"/>
  <c r="A297" i="71"/>
  <c r="A298" i="71"/>
  <c r="A299" i="71"/>
  <c r="A300" i="71"/>
  <c r="A301" i="71"/>
  <c r="A302" i="71"/>
  <c r="A303" i="71"/>
  <c r="A304" i="71"/>
  <c r="A305" i="71"/>
  <c r="A306" i="71"/>
  <c r="A307" i="71"/>
  <c r="A308" i="71"/>
  <c r="A309" i="71"/>
  <c r="A310" i="71"/>
  <c r="A311" i="71"/>
  <c r="A312" i="71"/>
  <c r="A313" i="71"/>
  <c r="A314" i="71"/>
  <c r="A315" i="71"/>
  <c r="A316" i="71"/>
  <c r="A317" i="71"/>
  <c r="A318" i="71"/>
  <c r="A319" i="71"/>
  <c r="A320" i="71"/>
  <c r="A321" i="71"/>
  <c r="A322" i="71"/>
  <c r="A323" i="71"/>
  <c r="A324" i="71"/>
  <c r="A325" i="71"/>
  <c r="A326" i="71"/>
  <c r="A327" i="71"/>
  <c r="A328" i="71"/>
  <c r="A329" i="71"/>
  <c r="A330" i="71"/>
  <c r="A331" i="71"/>
  <c r="A332" i="71"/>
  <c r="A333" i="71"/>
  <c r="A334" i="71"/>
  <c r="A335" i="71"/>
  <c r="A336" i="71"/>
  <c r="A337" i="71"/>
  <c r="A338" i="71"/>
  <c r="A339" i="71"/>
  <c r="A340" i="71"/>
  <c r="A341" i="71"/>
  <c r="A342" i="71"/>
  <c r="A343" i="71"/>
  <c r="A344" i="71"/>
  <c r="A345" i="71"/>
  <c r="A346" i="71"/>
  <c r="A347" i="71"/>
  <c r="A348" i="71"/>
  <c r="A349" i="71"/>
  <c r="A350" i="71"/>
  <c r="A351" i="71"/>
  <c r="A352" i="71"/>
  <c r="A353" i="71"/>
  <c r="A354" i="71"/>
  <c r="A355" i="71"/>
  <c r="A356" i="71"/>
  <c r="A357" i="71"/>
  <c r="A358" i="71"/>
  <c r="A359" i="71"/>
  <c r="A360" i="71"/>
  <c r="A361" i="71"/>
  <c r="A362" i="71"/>
  <c r="A363" i="71"/>
  <c r="A364" i="71"/>
  <c r="A365" i="71"/>
  <c r="A366" i="71"/>
  <c r="A367" i="71"/>
  <c r="A368" i="71"/>
  <c r="A369" i="71"/>
  <c r="A370" i="71"/>
  <c r="A371" i="71"/>
  <c r="A372" i="71"/>
  <c r="A373" i="71"/>
  <c r="A374" i="71"/>
  <c r="A375" i="71"/>
  <c r="A376" i="71"/>
  <c r="A377" i="71"/>
  <c r="A378" i="71"/>
  <c r="A379" i="71"/>
  <c r="A380" i="71"/>
  <c r="A381" i="71"/>
  <c r="A382" i="71"/>
  <c r="A383" i="71"/>
  <c r="A384" i="71"/>
  <c r="A385" i="71"/>
  <c r="A386" i="71"/>
  <c r="A387" i="71"/>
  <c r="A388" i="71"/>
  <c r="A389" i="71"/>
  <c r="A390" i="71"/>
  <c r="A391" i="71"/>
  <c r="A392" i="71"/>
  <c r="A393" i="71"/>
  <c r="A394" i="71"/>
  <c r="A395" i="71"/>
  <c r="A396" i="71"/>
  <c r="A397" i="71"/>
  <c r="A398" i="71"/>
  <c r="A399" i="71"/>
  <c r="A400" i="71"/>
  <c r="A401" i="71"/>
  <c r="A402" i="71"/>
  <c r="A403" i="71"/>
  <c r="A404" i="71"/>
  <c r="A405" i="71"/>
  <c r="A406" i="71"/>
  <c r="A407" i="71"/>
  <c r="A408" i="71"/>
  <c r="A409" i="71"/>
  <c r="A410" i="71"/>
  <c r="A411" i="71"/>
  <c r="A412" i="71"/>
  <c r="A413" i="71"/>
  <c r="A414" i="71"/>
  <c r="A415" i="71"/>
  <c r="A416" i="71"/>
  <c r="A417" i="71"/>
  <c r="A418" i="71"/>
  <c r="A419" i="71"/>
  <c r="A420" i="71"/>
  <c r="A421" i="71"/>
  <c r="A422" i="71"/>
  <c r="A423" i="71"/>
  <c r="A424" i="71"/>
  <c r="A425" i="71"/>
  <c r="A426" i="71"/>
  <c r="A427" i="71"/>
  <c r="A428" i="71"/>
  <c r="A429" i="71"/>
  <c r="A430" i="71"/>
  <c r="A431" i="71"/>
  <c r="A432" i="71"/>
  <c r="A433" i="71"/>
  <c r="A434" i="71"/>
  <c r="A435" i="71"/>
  <c r="A436" i="71"/>
  <c r="A437" i="71"/>
  <c r="A438" i="71"/>
  <c r="A439" i="71"/>
  <c r="A440" i="71"/>
  <c r="A441" i="71"/>
  <c r="A442" i="71"/>
  <c r="A443" i="71"/>
  <c r="A444" i="71"/>
  <c r="A445" i="71"/>
  <c r="A446" i="71"/>
  <c r="A447" i="71"/>
  <c r="A448" i="71"/>
  <c r="A449" i="71"/>
  <c r="A450" i="71"/>
  <c r="A451" i="71"/>
  <c r="A452" i="71"/>
  <c r="A453" i="71"/>
  <c r="A454" i="71"/>
  <c r="A455" i="71"/>
  <c r="A456" i="71"/>
  <c r="A457" i="71"/>
  <c r="A458" i="71"/>
  <c r="A459" i="71"/>
  <c r="A460" i="71"/>
  <c r="A461" i="71"/>
  <c r="A462" i="71"/>
  <c r="A463" i="71"/>
  <c r="A464" i="71"/>
  <c r="A465" i="71"/>
  <c r="A466" i="71"/>
  <c r="A467" i="71"/>
  <c r="A468" i="71"/>
  <c r="A469" i="71"/>
  <c r="A470" i="71"/>
  <c r="A471" i="71"/>
  <c r="A472" i="71"/>
  <c r="A473" i="71"/>
  <c r="A474" i="71"/>
  <c r="A475" i="71"/>
  <c r="A476" i="71"/>
  <c r="A477" i="71"/>
  <c r="A478" i="71"/>
  <c r="A479" i="71"/>
  <c r="A480" i="71"/>
  <c r="A481" i="71"/>
  <c r="A482" i="71"/>
  <c r="A483" i="71"/>
  <c r="A484" i="71"/>
  <c r="A485" i="71"/>
  <c r="A486" i="71"/>
  <c r="A487" i="71"/>
  <c r="A488" i="71"/>
  <c r="A489" i="71"/>
  <c r="A490" i="71"/>
  <c r="A491" i="71"/>
  <c r="A492" i="71"/>
  <c r="A493" i="71"/>
  <c r="A494" i="71"/>
  <c r="A495" i="71"/>
  <c r="A496" i="71"/>
  <c r="A497" i="71"/>
  <c r="A498" i="71"/>
  <c r="A499" i="71"/>
  <c r="A500" i="71"/>
  <c r="A501" i="71"/>
  <c r="A502" i="71"/>
  <c r="A503" i="71"/>
  <c r="A504" i="71"/>
  <c r="A505" i="71"/>
  <c r="A506" i="71"/>
  <c r="A507" i="71"/>
  <c r="A508" i="71"/>
  <c r="A509" i="71"/>
  <c r="A510" i="71"/>
  <c r="A511" i="71"/>
  <c r="A512" i="71"/>
  <c r="A513" i="71"/>
  <c r="A514" i="71"/>
  <c r="A515" i="71"/>
  <c r="A516" i="71"/>
  <c r="A517" i="71"/>
  <c r="A518" i="71"/>
  <c r="A519" i="71"/>
  <c r="A520" i="71"/>
  <c r="A521" i="71"/>
  <c r="A522" i="71"/>
  <c r="A523" i="71"/>
  <c r="A524" i="71"/>
  <c r="A525" i="71"/>
  <c r="A526" i="71"/>
  <c r="A527" i="71"/>
  <c r="A528" i="71"/>
  <c r="A529" i="71"/>
  <c r="A530" i="71"/>
  <c r="A531" i="71"/>
  <c r="A532" i="71"/>
  <c r="A533" i="71"/>
  <c r="A534" i="71"/>
  <c r="A535" i="71"/>
  <c r="A536" i="71"/>
  <c r="A537" i="71"/>
  <c r="A538" i="71"/>
  <c r="A539" i="71"/>
  <c r="A540" i="71"/>
  <c r="A541" i="71"/>
  <c r="A542" i="71"/>
  <c r="A543" i="71"/>
  <c r="A544" i="71"/>
  <c r="A545" i="71"/>
  <c r="A546" i="71"/>
  <c r="A547" i="71"/>
  <c r="A548" i="71"/>
  <c r="A549" i="71"/>
  <c r="A550" i="71"/>
  <c r="A551" i="71"/>
  <c r="A552" i="71"/>
  <c r="A553" i="71"/>
  <c r="A554" i="71"/>
  <c r="A555" i="71"/>
  <c r="A556" i="71"/>
  <c r="A557" i="71"/>
  <c r="A558" i="71"/>
  <c r="A559" i="71"/>
  <c r="A560" i="71"/>
  <c r="A561" i="71"/>
  <c r="A562" i="71"/>
  <c r="A563" i="71"/>
  <c r="A564" i="71"/>
  <c r="A565" i="71"/>
  <c r="A566" i="71"/>
  <c r="A567" i="71"/>
  <c r="A568" i="71"/>
  <c r="A569" i="71"/>
  <c r="A570" i="71"/>
  <c r="A571" i="71"/>
  <c r="A572" i="71"/>
  <c r="A573" i="71"/>
  <c r="A574" i="71"/>
  <c r="A575" i="71"/>
  <c r="A576" i="71"/>
  <c r="A577" i="71"/>
  <c r="A578" i="71"/>
  <c r="A579" i="71"/>
  <c r="A580" i="71"/>
  <c r="A581" i="71"/>
  <c r="A582" i="71"/>
  <c r="A583" i="71"/>
  <c r="A584" i="71"/>
  <c r="A585" i="71"/>
  <c r="A586" i="71"/>
  <c r="A587" i="71"/>
  <c r="A588" i="71"/>
  <c r="A589" i="71"/>
  <c r="A590" i="71"/>
  <c r="A591" i="71"/>
  <c r="A592" i="71"/>
  <c r="A593" i="71"/>
  <c r="A594" i="71"/>
  <c r="A595" i="71"/>
  <c r="A596" i="71"/>
  <c r="A597" i="71"/>
  <c r="A598" i="71"/>
  <c r="A599" i="71"/>
  <c r="A600" i="71"/>
  <c r="A601" i="71"/>
  <c r="A602" i="71"/>
  <c r="A603" i="71"/>
  <c r="A604" i="71"/>
  <c r="A605" i="71"/>
  <c r="A606" i="71"/>
  <c r="A607" i="71"/>
  <c r="A608" i="71"/>
  <c r="A609" i="71"/>
  <c r="A610" i="71"/>
  <c r="A611" i="71"/>
  <c r="A612" i="71"/>
  <c r="A613" i="71"/>
  <c r="A614" i="71"/>
  <c r="A615" i="71"/>
  <c r="A616" i="71"/>
  <c r="A617" i="71"/>
  <c r="A618" i="71"/>
  <c r="A619" i="71"/>
  <c r="A620" i="71"/>
  <c r="A621" i="71"/>
  <c r="A622" i="71"/>
  <c r="A623" i="71"/>
  <c r="A624" i="71"/>
  <c r="A625" i="71"/>
  <c r="A626" i="71"/>
  <c r="A627" i="71"/>
  <c r="A628" i="71"/>
  <c r="A629" i="71"/>
  <c r="A630" i="71"/>
  <c r="A631" i="71"/>
  <c r="A632" i="71"/>
  <c r="A633" i="71"/>
  <c r="A634" i="71"/>
  <c r="A635" i="71"/>
  <c r="A636" i="71"/>
  <c r="A637" i="71"/>
  <c r="A638" i="71"/>
  <c r="A639" i="71"/>
  <c r="A640" i="71"/>
  <c r="A641" i="71"/>
  <c r="A642" i="71"/>
  <c r="A643" i="71"/>
  <c r="A644" i="71"/>
  <c r="A645" i="71"/>
  <c r="A646" i="71"/>
  <c r="A647" i="71"/>
  <c r="A648" i="71"/>
  <c r="A649" i="71"/>
  <c r="A650" i="71"/>
  <c r="A651" i="71"/>
  <c r="A652" i="71"/>
  <c r="A653" i="71"/>
  <c r="A654" i="71"/>
  <c r="A655" i="71"/>
  <c r="A656" i="71"/>
  <c r="A657" i="71"/>
  <c r="A658" i="71"/>
  <c r="A659" i="71"/>
  <c r="A660" i="71"/>
  <c r="A661" i="71"/>
  <c r="A662" i="71"/>
  <c r="A663" i="71"/>
  <c r="A664" i="71"/>
  <c r="A665" i="71"/>
  <c r="A666" i="71"/>
  <c r="A667" i="71"/>
  <c r="A668" i="71"/>
  <c r="A669" i="71"/>
  <c r="A670" i="71"/>
  <c r="A671" i="71"/>
  <c r="A672" i="71"/>
  <c r="A673" i="71"/>
  <c r="A674" i="71"/>
  <c r="A675" i="71"/>
  <c r="A676" i="71"/>
  <c r="A677" i="71"/>
  <c r="A678" i="71"/>
  <c r="A679" i="71"/>
  <c r="A680" i="71"/>
  <c r="A681" i="71"/>
  <c r="A682" i="71"/>
  <c r="A683" i="71"/>
  <c r="A684" i="71"/>
  <c r="A685" i="71"/>
  <c r="A686" i="71"/>
  <c r="A687" i="71"/>
  <c r="A688" i="71"/>
  <c r="A689" i="71"/>
  <c r="A690" i="71"/>
  <c r="A691" i="71"/>
  <c r="A692" i="71"/>
  <c r="A693" i="71"/>
  <c r="A694" i="71"/>
  <c r="A695" i="71"/>
  <c r="A696" i="71"/>
  <c r="A697" i="71"/>
  <c r="A698" i="71"/>
  <c r="A699" i="71"/>
  <c r="A700" i="71"/>
  <c r="A701" i="71"/>
  <c r="A702" i="71"/>
  <c r="A703" i="71"/>
  <c r="A704" i="71"/>
  <c r="A705" i="71"/>
  <c r="A706" i="71"/>
  <c r="A707" i="71"/>
  <c r="A708" i="71"/>
  <c r="A709" i="71"/>
  <c r="A710" i="71"/>
  <c r="A711" i="71"/>
  <c r="A712" i="71"/>
  <c r="A713" i="71"/>
  <c r="A714" i="71"/>
  <c r="A715" i="71"/>
  <c r="A716" i="71"/>
  <c r="A717" i="71"/>
  <c r="A718" i="71"/>
  <c r="A719" i="71"/>
  <c r="A720" i="71"/>
  <c r="A721" i="71"/>
  <c r="A722" i="71"/>
  <c r="A723" i="71"/>
  <c r="A724" i="71"/>
  <c r="A725" i="71"/>
  <c r="A726" i="71"/>
  <c r="A727" i="71"/>
  <c r="A728" i="71"/>
  <c r="A729" i="71"/>
  <c r="A730" i="71"/>
  <c r="A731" i="71"/>
  <c r="A732" i="71"/>
  <c r="A733" i="71"/>
  <c r="A734" i="71"/>
  <c r="A735" i="71"/>
  <c r="A736" i="71"/>
  <c r="A737" i="71"/>
  <c r="A738" i="71"/>
  <c r="A739" i="71"/>
  <c r="A740" i="71"/>
  <c r="A741" i="71"/>
  <c r="A742" i="71"/>
  <c r="A743" i="71"/>
  <c r="A744" i="71"/>
  <c r="A745" i="71"/>
  <c r="A746" i="71"/>
  <c r="A747" i="71"/>
  <c r="A748" i="71"/>
  <c r="A749" i="71"/>
  <c r="A750" i="71"/>
  <c r="A751" i="71"/>
  <c r="A752" i="71"/>
  <c r="A753" i="71"/>
  <c r="A754" i="71"/>
  <c r="A755" i="71"/>
  <c r="A756" i="71"/>
  <c r="A757" i="71"/>
  <c r="A758" i="71"/>
  <c r="A759" i="71"/>
  <c r="A760" i="71"/>
  <c r="A761" i="71"/>
  <c r="A762" i="71"/>
  <c r="A763" i="71"/>
  <c r="A764" i="71"/>
  <c r="A765" i="71"/>
  <c r="A766" i="71"/>
  <c r="A767" i="71"/>
  <c r="A768" i="71"/>
  <c r="A769" i="71"/>
  <c r="A770" i="71"/>
  <c r="A771" i="71"/>
  <c r="A772" i="71"/>
  <c r="A773" i="71"/>
  <c r="A774" i="71"/>
  <c r="A775" i="71"/>
  <c r="A776" i="71"/>
  <c r="A777" i="71"/>
  <c r="A778" i="71"/>
  <c r="A779" i="71"/>
  <c r="A780" i="71"/>
  <c r="A781" i="71"/>
  <c r="A782" i="71"/>
  <c r="A783" i="71"/>
  <c r="A784" i="71"/>
  <c r="A785" i="71"/>
  <c r="A786" i="71"/>
  <c r="A787" i="71"/>
  <c r="A788" i="71"/>
  <c r="A789" i="71"/>
  <c r="A790" i="71"/>
  <c r="A791" i="71"/>
  <c r="A792" i="71"/>
  <c r="A793" i="71"/>
  <c r="A794" i="71"/>
  <c r="A795" i="71"/>
  <c r="A796" i="71"/>
  <c r="A797" i="71"/>
  <c r="A798" i="71"/>
  <c r="A799" i="71"/>
  <c r="A800" i="71"/>
  <c r="A801" i="71"/>
  <c r="A802" i="71"/>
  <c r="A803" i="71"/>
  <c r="A804" i="71"/>
  <c r="A805" i="71"/>
  <c r="A806" i="71"/>
  <c r="A807" i="71"/>
  <c r="A808" i="71"/>
  <c r="A809" i="71"/>
  <c r="A810" i="71"/>
  <c r="A811" i="71"/>
  <c r="A812" i="71"/>
  <c r="A813" i="71"/>
  <c r="A814" i="71"/>
  <c r="A815" i="71"/>
  <c r="A816" i="71"/>
  <c r="A817" i="71"/>
  <c r="A818" i="71"/>
  <c r="A819" i="71"/>
  <c r="A820" i="71"/>
  <c r="A821" i="71"/>
  <c r="A822" i="71"/>
  <c r="A823" i="71"/>
  <c r="A824" i="71"/>
  <c r="A825" i="71"/>
  <c r="A826" i="71"/>
  <c r="A827" i="71"/>
  <c r="A828" i="71"/>
  <c r="A829" i="71"/>
  <c r="A830" i="71"/>
  <c r="A831" i="71"/>
  <c r="A832" i="71"/>
  <c r="A833" i="71"/>
  <c r="A834" i="71"/>
  <c r="A835" i="71"/>
  <c r="A836" i="71"/>
  <c r="A837" i="71"/>
  <c r="A838" i="71"/>
  <c r="A839" i="71"/>
  <c r="A840" i="71"/>
  <c r="A841" i="71"/>
  <c r="A842" i="71"/>
  <c r="A843" i="71"/>
  <c r="A844" i="71"/>
  <c r="A845" i="71"/>
  <c r="A846" i="71"/>
  <c r="A847" i="71"/>
  <c r="A848" i="71"/>
  <c r="A849" i="71"/>
  <c r="A850" i="71"/>
  <c r="A851" i="71"/>
  <c r="A852" i="71"/>
  <c r="A853" i="71"/>
  <c r="A854" i="71"/>
  <c r="A855" i="71"/>
  <c r="A856" i="71"/>
  <c r="A857" i="71"/>
  <c r="A858" i="71"/>
  <c r="A859" i="71"/>
  <c r="A860" i="71"/>
  <c r="A861" i="71"/>
  <c r="A862" i="71"/>
  <c r="A863" i="71"/>
  <c r="A864" i="71"/>
  <c r="A865" i="71"/>
  <c r="A866" i="71"/>
  <c r="A867" i="71"/>
  <c r="A868" i="71"/>
  <c r="A869" i="71"/>
  <c r="A870" i="71"/>
  <c r="A871" i="71"/>
  <c r="A872" i="71"/>
  <c r="A873" i="71"/>
  <c r="A874" i="71"/>
  <c r="A875" i="71"/>
  <c r="A876" i="71"/>
  <c r="A877" i="71"/>
  <c r="A878" i="71"/>
  <c r="A879" i="71"/>
  <c r="A880" i="71"/>
  <c r="A881" i="71"/>
  <c r="A882" i="71"/>
  <c r="A883" i="71"/>
  <c r="A884" i="71"/>
  <c r="A885" i="71"/>
  <c r="A886" i="71"/>
  <c r="A887" i="71"/>
  <c r="A888" i="71"/>
  <c r="A889" i="71"/>
  <c r="A890" i="71"/>
  <c r="A891" i="71"/>
  <c r="A892" i="71"/>
  <c r="A893" i="71"/>
  <c r="A894" i="71"/>
  <c r="A895" i="71"/>
  <c r="A896" i="71"/>
  <c r="A897" i="71"/>
  <c r="A898" i="71"/>
  <c r="A899" i="71"/>
  <c r="A900" i="71"/>
  <c r="A901" i="71"/>
  <c r="A902" i="71"/>
  <c r="A903" i="71"/>
  <c r="A904" i="71"/>
  <c r="A905" i="71"/>
  <c r="A906" i="71"/>
  <c r="A907" i="71"/>
  <c r="A908" i="71"/>
  <c r="A909" i="71"/>
  <c r="A910" i="71"/>
  <c r="A911" i="71"/>
  <c r="A912" i="71"/>
  <c r="A913" i="71"/>
  <c r="A914" i="71"/>
  <c r="A915" i="71"/>
  <c r="A916" i="71"/>
  <c r="A917" i="71"/>
  <c r="A918" i="71"/>
  <c r="A919" i="71"/>
  <c r="A920" i="71"/>
  <c r="A921" i="71"/>
  <c r="A922" i="71"/>
  <c r="A923" i="71"/>
  <c r="A924" i="71"/>
  <c r="A925" i="71"/>
  <c r="A926" i="71"/>
  <c r="A927" i="71"/>
  <c r="A928" i="71"/>
  <c r="A929" i="71"/>
  <c r="A930" i="71"/>
  <c r="A931" i="71"/>
  <c r="A932" i="71"/>
  <c r="A933" i="71"/>
  <c r="A934" i="71"/>
  <c r="A935" i="71"/>
  <c r="A936" i="71"/>
  <c r="A937" i="71"/>
  <c r="A938" i="71"/>
  <c r="A939" i="71"/>
  <c r="A940" i="71"/>
  <c r="A941" i="71"/>
  <c r="A942" i="71"/>
  <c r="A943" i="71"/>
  <c r="A944" i="71"/>
  <c r="A945" i="71"/>
  <c r="A946" i="71"/>
  <c r="A947" i="71"/>
  <c r="A948" i="71"/>
  <c r="A949" i="71"/>
  <c r="A950" i="71"/>
  <c r="A951" i="71"/>
  <c r="A952" i="71"/>
  <c r="A953" i="71"/>
  <c r="A954" i="71"/>
  <c r="A955" i="71"/>
  <c r="A956" i="71"/>
  <c r="A957" i="71"/>
  <c r="A958" i="71"/>
  <c r="A959" i="71"/>
  <c r="A960" i="71"/>
  <c r="A961" i="71"/>
  <c r="A962" i="71"/>
  <c r="A963" i="71"/>
  <c r="A964" i="71"/>
  <c r="A965" i="71"/>
  <c r="A966" i="71"/>
  <c r="A967" i="71"/>
  <c r="A968" i="71"/>
  <c r="A969" i="71"/>
  <c r="A970" i="71"/>
  <c r="A971" i="71"/>
  <c r="A972" i="71"/>
  <c r="A973" i="71"/>
  <c r="A974" i="71"/>
  <c r="A975" i="71"/>
  <c r="A976" i="71"/>
  <c r="A977" i="71"/>
  <c r="A978" i="71"/>
  <c r="A979" i="71"/>
  <c r="A980" i="71"/>
  <c r="A981" i="71"/>
  <c r="A982" i="71"/>
  <c r="A983" i="71"/>
  <c r="A984" i="71"/>
  <c r="A985" i="71"/>
  <c r="A986" i="71"/>
  <c r="A987" i="71"/>
  <c r="A988" i="71"/>
  <c r="A989" i="71"/>
  <c r="A990" i="71"/>
  <c r="A991" i="71"/>
  <c r="A992" i="71"/>
  <c r="A993" i="71"/>
  <c r="A994" i="71"/>
  <c r="A995" i="71"/>
  <c r="A996" i="71"/>
  <c r="A997" i="71"/>
  <c r="A998" i="71"/>
  <c r="A999" i="71"/>
  <c r="A1000" i="71"/>
  <c r="A1001" i="71"/>
  <c r="A1002" i="71"/>
  <c r="A1003" i="71"/>
  <c r="A1004" i="71"/>
  <c r="A1005" i="71"/>
  <c r="A1006" i="71"/>
  <c r="A1007" i="71"/>
  <c r="A1008" i="71"/>
  <c r="A1009" i="71"/>
  <c r="A1010" i="71"/>
  <c r="A1011" i="71"/>
  <c r="A1012" i="71"/>
  <c r="A1013" i="71"/>
  <c r="A1014" i="71"/>
  <c r="A1015" i="71"/>
  <c r="A1016" i="71"/>
  <c r="A1017" i="71"/>
  <c r="A1018" i="71"/>
  <c r="A1019" i="71"/>
  <c r="A1020" i="71"/>
  <c r="A1021" i="71"/>
  <c r="A1022" i="71"/>
  <c r="A1023" i="71"/>
  <c r="A1024" i="71"/>
  <c r="A1025" i="71"/>
  <c r="A1026" i="71"/>
  <c r="A1027" i="71"/>
  <c r="A1028" i="71"/>
  <c r="A1029" i="71"/>
  <c r="A1030" i="71"/>
  <c r="A1031" i="71"/>
  <c r="A1032" i="71"/>
  <c r="A1033" i="71"/>
  <c r="A1034" i="71"/>
  <c r="A1035" i="71"/>
  <c r="A1036" i="71"/>
  <c r="A1037" i="71"/>
  <c r="A1038" i="71"/>
  <c r="A1039" i="71"/>
  <c r="A1040" i="71"/>
  <c r="A1041" i="71"/>
  <c r="A1042" i="71"/>
  <c r="A1043" i="71"/>
  <c r="A1044" i="71"/>
  <c r="A1045" i="71"/>
  <c r="A1046" i="71"/>
  <c r="A1047" i="71"/>
  <c r="A1048" i="71"/>
  <c r="A1049" i="71"/>
  <c r="A1050" i="71"/>
  <c r="A1051" i="71"/>
  <c r="A1052" i="71"/>
  <c r="A1053" i="71"/>
  <c r="A1054" i="71"/>
  <c r="A1055" i="71"/>
  <c r="A1056" i="71"/>
  <c r="A1057" i="71"/>
  <c r="A1058" i="71"/>
  <c r="A1059" i="71"/>
  <c r="A1060" i="71"/>
  <c r="A1061" i="71"/>
  <c r="A1062" i="71"/>
  <c r="A1063" i="71"/>
  <c r="A1064" i="71"/>
  <c r="A1065" i="71"/>
  <c r="A1066" i="71"/>
  <c r="A1067" i="71"/>
  <c r="A1068" i="71"/>
  <c r="A1069" i="71"/>
  <c r="A1070" i="71"/>
  <c r="A1071" i="71"/>
  <c r="A1072" i="71"/>
  <c r="A1073" i="71"/>
  <c r="A1074" i="71"/>
  <c r="A1075" i="71"/>
  <c r="A1076" i="71"/>
  <c r="A1077" i="71"/>
  <c r="A1078" i="71"/>
  <c r="A1079" i="71"/>
  <c r="A1080" i="71"/>
  <c r="A1081" i="71"/>
  <c r="A1082" i="71"/>
  <c r="A1083" i="71"/>
  <c r="A1084" i="71"/>
  <c r="A1085" i="71"/>
  <c r="A1086" i="71"/>
  <c r="A1087" i="71"/>
  <c r="A1088" i="71"/>
  <c r="A1089" i="71"/>
  <c r="A1090" i="71"/>
  <c r="A1091" i="71"/>
  <c r="A1092" i="71"/>
  <c r="A1093" i="71"/>
  <c r="A1094" i="71"/>
  <c r="A1095" i="71"/>
  <c r="A1096" i="71"/>
  <c r="A1097" i="71"/>
  <c r="A1098" i="71"/>
  <c r="A1099" i="71"/>
  <c r="A1100" i="71"/>
  <c r="A1101" i="71"/>
  <c r="A1102" i="71"/>
  <c r="A1103" i="71"/>
  <c r="A1104" i="71"/>
  <c r="A1105" i="71"/>
  <c r="A1106" i="71"/>
  <c r="A1107" i="71"/>
  <c r="A1108" i="71"/>
  <c r="A1109" i="71"/>
  <c r="A1110" i="71"/>
  <c r="A1111" i="71"/>
  <c r="A1112" i="71"/>
  <c r="A1113" i="71"/>
  <c r="A1114" i="71"/>
  <c r="A1115" i="71"/>
  <c r="A1116" i="71"/>
  <c r="A1117" i="71"/>
  <c r="A1118" i="71"/>
  <c r="A1119" i="71"/>
  <c r="A1120" i="71"/>
  <c r="A1121" i="71"/>
  <c r="A1122" i="71"/>
  <c r="A1123" i="71"/>
  <c r="A1124" i="71"/>
  <c r="A1125" i="71"/>
  <c r="A1126" i="71"/>
  <c r="A1127" i="71"/>
  <c r="A1128" i="71"/>
  <c r="A1129" i="71"/>
  <c r="A1130" i="71"/>
  <c r="A1131" i="71"/>
  <c r="A1132" i="71"/>
  <c r="A1133" i="71"/>
  <c r="A1134" i="71"/>
  <c r="A1135" i="71"/>
  <c r="A1136" i="71"/>
  <c r="A1137" i="71"/>
  <c r="A1138" i="71"/>
  <c r="A1139" i="71"/>
  <c r="A1140" i="71"/>
  <c r="A1141" i="71"/>
  <c r="A1142" i="71"/>
  <c r="A1143" i="71"/>
  <c r="A1144" i="71"/>
  <c r="A1145" i="71"/>
  <c r="A1146" i="71"/>
  <c r="A1147" i="71"/>
  <c r="A1148" i="71"/>
  <c r="A1149" i="71"/>
  <c r="A1150" i="71"/>
  <c r="A1151" i="71"/>
  <c r="A1152" i="71"/>
  <c r="A1153" i="71"/>
  <c r="A1154" i="71"/>
  <c r="A1155" i="71"/>
  <c r="A1156" i="71"/>
  <c r="A1157" i="71"/>
  <c r="A1158" i="71"/>
  <c r="A1159" i="71"/>
  <c r="A1160" i="71"/>
  <c r="A1161" i="71"/>
  <c r="A1162" i="71"/>
  <c r="A1163" i="71"/>
  <c r="A1164" i="71"/>
  <c r="A1165" i="71"/>
  <c r="A1166" i="71"/>
  <c r="A1167" i="71"/>
  <c r="A1168" i="71"/>
  <c r="A1169" i="71"/>
  <c r="A1170" i="71"/>
  <c r="A1171" i="71"/>
  <c r="A1172" i="71"/>
  <c r="A1173" i="71"/>
  <c r="A1174" i="71"/>
  <c r="A1175" i="71"/>
  <c r="A1176" i="71"/>
  <c r="A1177" i="71"/>
  <c r="A1178" i="71"/>
  <c r="A1179" i="71"/>
  <c r="A1180" i="71"/>
  <c r="A1181" i="71"/>
  <c r="A1182" i="71"/>
  <c r="A1183" i="71"/>
  <c r="A1184" i="71"/>
  <c r="A1185" i="71"/>
  <c r="A1186" i="71"/>
  <c r="A1187" i="71"/>
  <c r="A1188" i="71"/>
  <c r="A1189" i="71"/>
  <c r="A1190" i="71"/>
  <c r="A1191" i="71"/>
  <c r="A1192" i="71"/>
  <c r="A1193" i="71"/>
  <c r="A1194" i="71"/>
  <c r="A1195" i="71"/>
  <c r="A1196" i="71"/>
  <c r="A1197" i="71"/>
  <c r="A1198" i="71"/>
  <c r="A1199" i="71"/>
  <c r="A1200" i="71"/>
  <c r="A1201" i="71"/>
  <c r="A1202" i="71"/>
  <c r="A1203" i="71"/>
  <c r="A1204" i="71"/>
  <c r="A1205" i="71"/>
  <c r="A1206" i="71"/>
  <c r="A1207" i="71"/>
  <c r="A1208" i="71"/>
  <c r="A1209" i="71"/>
  <c r="A1210" i="71"/>
  <c r="A1211" i="71"/>
  <c r="A1212" i="71"/>
  <c r="A1213" i="71"/>
  <c r="A1214" i="71"/>
  <c r="A1215" i="71"/>
  <c r="A1216" i="71"/>
  <c r="A1217" i="71"/>
  <c r="A1218" i="71"/>
  <c r="A1219" i="71"/>
  <c r="A1220" i="71"/>
  <c r="A1221" i="71"/>
  <c r="A1222" i="71"/>
  <c r="A1223" i="71"/>
  <c r="A1224" i="71"/>
  <c r="A1225" i="71"/>
  <c r="A1226" i="71"/>
  <c r="A1227" i="71"/>
  <c r="A1228" i="71"/>
  <c r="A1229" i="71"/>
  <c r="A1230" i="71"/>
  <c r="A1231" i="71"/>
  <c r="A1232" i="71"/>
  <c r="A1233" i="71"/>
  <c r="A1234" i="71"/>
  <c r="A1235" i="71"/>
  <c r="A1236" i="71"/>
  <c r="A1237" i="71"/>
  <c r="A1238" i="71"/>
  <c r="A1239" i="71"/>
  <c r="A1240" i="71"/>
  <c r="A1241" i="71"/>
  <c r="A1242" i="71"/>
  <c r="A1243" i="71"/>
  <c r="A1244" i="71"/>
  <c r="A1245" i="71"/>
  <c r="A1246" i="71"/>
  <c r="A1247" i="71"/>
  <c r="A1248" i="71"/>
  <c r="A1249" i="71"/>
  <c r="A1250" i="71"/>
  <c r="A1251" i="71"/>
  <c r="A1252" i="71"/>
  <c r="A1253" i="71"/>
  <c r="A1254" i="71"/>
  <c r="A1255" i="71"/>
  <c r="A1256" i="71"/>
  <c r="A1257" i="71"/>
  <c r="A1258" i="71"/>
  <c r="A1259" i="71"/>
  <c r="A1260" i="71"/>
  <c r="A1261" i="71"/>
  <c r="A1262" i="71"/>
  <c r="A1263" i="71"/>
  <c r="A1264" i="71"/>
  <c r="A1265" i="71"/>
  <c r="A1266" i="71"/>
  <c r="A1267" i="71"/>
  <c r="A1268" i="71"/>
  <c r="A1269" i="71"/>
  <c r="A1270" i="71"/>
  <c r="A1271" i="71"/>
  <c r="A1272" i="71"/>
  <c r="A1273" i="71"/>
  <c r="A1274" i="71"/>
  <c r="A1275" i="71"/>
  <c r="A1276" i="71"/>
  <c r="A1277" i="71"/>
  <c r="A1278" i="71"/>
  <c r="A1279" i="71"/>
  <c r="A1280" i="71"/>
  <c r="A1281" i="71"/>
  <c r="A1282" i="71"/>
  <c r="A1283" i="71"/>
  <c r="A1284" i="71"/>
  <c r="A1285" i="71"/>
  <c r="A1286" i="71"/>
  <c r="A1287" i="71"/>
  <c r="A1288" i="71"/>
  <c r="A1289" i="71"/>
  <c r="A1290" i="71"/>
  <c r="A1291" i="71"/>
  <c r="A1292" i="71"/>
  <c r="A1293" i="71"/>
  <c r="A1294" i="71"/>
  <c r="A1295" i="71"/>
  <c r="A1296" i="71"/>
  <c r="A1297" i="71"/>
  <c r="A1298" i="71"/>
  <c r="A1299" i="71"/>
  <c r="A1300" i="71"/>
  <c r="A1301" i="71"/>
  <c r="A1302" i="71"/>
  <c r="A1303" i="71"/>
  <c r="A1304" i="71"/>
  <c r="A1305" i="71"/>
  <c r="A1306" i="71"/>
  <c r="A1307" i="71"/>
  <c r="A1308" i="71"/>
  <c r="A1309" i="71"/>
  <c r="A1310" i="71"/>
  <c r="A1311" i="71"/>
  <c r="A1312" i="71"/>
  <c r="A1313" i="71"/>
  <c r="A1314" i="71"/>
  <c r="A1315" i="71"/>
  <c r="A1316" i="71"/>
  <c r="A1317" i="71"/>
  <c r="A1318" i="71"/>
  <c r="A1319" i="71"/>
  <c r="A1320" i="71"/>
  <c r="A1321" i="71"/>
  <c r="A1322" i="71"/>
  <c r="A1323" i="71"/>
  <c r="A1324" i="71"/>
  <c r="A1325" i="71"/>
  <c r="A1326" i="71"/>
  <c r="A1327" i="71"/>
  <c r="A1328" i="71"/>
  <c r="A1329" i="71"/>
  <c r="A1330" i="71"/>
  <c r="A1331" i="71"/>
  <c r="A1332" i="71"/>
  <c r="A1333" i="71"/>
  <c r="A1334" i="71"/>
  <c r="A1335" i="71"/>
  <c r="A1336" i="71"/>
  <c r="A1337" i="71"/>
  <c r="A1338" i="71"/>
  <c r="A1339" i="71"/>
  <c r="A1340" i="71"/>
  <c r="A1341" i="71"/>
  <c r="A1342" i="71"/>
  <c r="A1343" i="71"/>
  <c r="A1344" i="71"/>
  <c r="A1345" i="71"/>
  <c r="A1346" i="71"/>
  <c r="A1347" i="71"/>
  <c r="A1348" i="71"/>
  <c r="A1349" i="71"/>
  <c r="A1350" i="71"/>
  <c r="A1351" i="71"/>
  <c r="A1352" i="71"/>
  <c r="A1353" i="71"/>
  <c r="A1354" i="71"/>
  <c r="A1355" i="71"/>
  <c r="A1356" i="71"/>
  <c r="A1357" i="71"/>
  <c r="A1358" i="71"/>
  <c r="A1359" i="71"/>
  <c r="A1360" i="71"/>
  <c r="A1361" i="71"/>
  <c r="A1362" i="71"/>
  <c r="A1363" i="71"/>
  <c r="A1364" i="71"/>
  <c r="A1365" i="71"/>
  <c r="A1366" i="71"/>
  <c r="A1367" i="71"/>
  <c r="A1368" i="71"/>
  <c r="A1369" i="71"/>
  <c r="A1370" i="71"/>
  <c r="A1371" i="71"/>
  <c r="A1372" i="71"/>
  <c r="A1373" i="71"/>
  <c r="A1374" i="71"/>
  <c r="A1375" i="71"/>
  <c r="A1376" i="71"/>
  <c r="A1377" i="71"/>
  <c r="A1378" i="71"/>
  <c r="A1379" i="71"/>
  <c r="A1380" i="71"/>
  <c r="A1381" i="71"/>
  <c r="A1382" i="71"/>
  <c r="A1383" i="71"/>
  <c r="A1384" i="71"/>
  <c r="A1385" i="71"/>
  <c r="A1386" i="71"/>
  <c r="A1387" i="71"/>
  <c r="A1388" i="71"/>
  <c r="A1389" i="71"/>
  <c r="A1390" i="71"/>
  <c r="A1391" i="71"/>
  <c r="A1392" i="71"/>
  <c r="A1393" i="71"/>
  <c r="A1394" i="71"/>
  <c r="A1395" i="71"/>
  <c r="A1396" i="71"/>
  <c r="A1397" i="71"/>
  <c r="A1398" i="71"/>
  <c r="A1399" i="71"/>
  <c r="A1400" i="71"/>
  <c r="A1401" i="71"/>
  <c r="A1402" i="71"/>
  <c r="A1403" i="71"/>
  <c r="A1404" i="71"/>
  <c r="A1405" i="71"/>
  <c r="A1406" i="71"/>
  <c r="A1407" i="71"/>
  <c r="A1408" i="71"/>
  <c r="A1409" i="71"/>
  <c r="A1410" i="71"/>
  <c r="A1411" i="71"/>
  <c r="A1412" i="71"/>
  <c r="A1413" i="71"/>
  <c r="A1414" i="71"/>
  <c r="A1415" i="71"/>
  <c r="A1416" i="71"/>
  <c r="A1417" i="71"/>
  <c r="A1418" i="71"/>
  <c r="A1419" i="71"/>
  <c r="A1420" i="71"/>
  <c r="A1421" i="71"/>
  <c r="A1422" i="71"/>
  <c r="A1423" i="71"/>
  <c r="A1424" i="71"/>
  <c r="A1425" i="71"/>
  <c r="A1426" i="71"/>
  <c r="A1427" i="71"/>
  <c r="A1428" i="71"/>
  <c r="A1429" i="71"/>
  <c r="A1430" i="71"/>
  <c r="A1431" i="71"/>
  <c r="A1432" i="71"/>
  <c r="A1433" i="71"/>
  <c r="A1434" i="71"/>
  <c r="A1435" i="71"/>
  <c r="A1436" i="71"/>
  <c r="A1437" i="71"/>
  <c r="A1438" i="71"/>
  <c r="A1439" i="71"/>
  <c r="A1440" i="71"/>
  <c r="A1441" i="71"/>
  <c r="A1442" i="71"/>
  <c r="A1443" i="71"/>
  <c r="A1444" i="71"/>
  <c r="A1445" i="71"/>
  <c r="A1446" i="71"/>
  <c r="A1447" i="71"/>
  <c r="A1448" i="71"/>
  <c r="A1449" i="71"/>
  <c r="A1450" i="71"/>
  <c r="A1451" i="71"/>
  <c r="A1452" i="71"/>
  <c r="A1453" i="71"/>
  <c r="A1454" i="71"/>
  <c r="A1455" i="71"/>
  <c r="A1456" i="71"/>
  <c r="A1457" i="71"/>
  <c r="A1458" i="71"/>
  <c r="A1459" i="71"/>
  <c r="A1460" i="71"/>
  <c r="A1461" i="71"/>
  <c r="A1462" i="71"/>
  <c r="A1463" i="71"/>
  <c r="A1464" i="71"/>
  <c r="A1465" i="71"/>
  <c r="A1466" i="71"/>
  <c r="A1467" i="71"/>
  <c r="A1468" i="71"/>
  <c r="A1469" i="71"/>
  <c r="A1470" i="71"/>
  <c r="A1471" i="71"/>
  <c r="A1472" i="71"/>
  <c r="A1473" i="71"/>
  <c r="A1474" i="71"/>
  <c r="A1475" i="71"/>
  <c r="A1476" i="71"/>
  <c r="A1477" i="71"/>
  <c r="A1478" i="71"/>
  <c r="A1479" i="71"/>
  <c r="A1480" i="71"/>
  <c r="A1481" i="71"/>
  <c r="A1482" i="71"/>
  <c r="A1483" i="71"/>
  <c r="A1484" i="71"/>
  <c r="A1485" i="71"/>
  <c r="A1486" i="71"/>
  <c r="A1487" i="71"/>
  <c r="A1488" i="71"/>
  <c r="A1489" i="71"/>
  <c r="A1490" i="71"/>
  <c r="A1491" i="71"/>
  <c r="A1492" i="71"/>
  <c r="A1493" i="71"/>
  <c r="A1494" i="71"/>
  <c r="A1495" i="71"/>
  <c r="A1496" i="71"/>
  <c r="A1497" i="71"/>
  <c r="A1498" i="71"/>
  <c r="A1499" i="71"/>
  <c r="A1500" i="71"/>
  <c r="A1501" i="71"/>
  <c r="A1502" i="71"/>
  <c r="A1503" i="71"/>
  <c r="A1504" i="71"/>
  <c r="A1505" i="71"/>
  <c r="A1506" i="71"/>
  <c r="A1507" i="71"/>
  <c r="A1508" i="71"/>
  <c r="A1509" i="71"/>
  <c r="A1510" i="71"/>
  <c r="A1511" i="71"/>
  <c r="A1512" i="71"/>
  <c r="A1513" i="71"/>
  <c r="A1514" i="71"/>
  <c r="A1515" i="71"/>
  <c r="A1516" i="71"/>
  <c r="A1517" i="71"/>
  <c r="A1518" i="71"/>
  <c r="A1519" i="71"/>
  <c r="A1520" i="71"/>
  <c r="A1521" i="71"/>
  <c r="A1522" i="71"/>
  <c r="A1523" i="71"/>
  <c r="A1524" i="71"/>
  <c r="A1525" i="71"/>
  <c r="A1526" i="71"/>
  <c r="A1527" i="71"/>
  <c r="A1528" i="71"/>
  <c r="A1529" i="71"/>
  <c r="A1530" i="71"/>
  <c r="A1531" i="71"/>
  <c r="A1532" i="71"/>
  <c r="D306" i="36"/>
  <c r="D306" i="37"/>
  <c r="D305" i="36"/>
  <c r="D305" i="37"/>
  <c r="A582" i="75"/>
  <c r="A583" i="75"/>
  <c r="A584" i="75"/>
  <c r="A585" i="75"/>
  <c r="A586" i="75"/>
  <c r="A587" i="75"/>
  <c r="A588" i="75"/>
  <c r="A589" i="75"/>
  <c r="A590" i="75"/>
  <c r="A591" i="75"/>
  <c r="A592" i="75"/>
  <c r="A593" i="75"/>
  <c r="A594" i="75"/>
  <c r="A595" i="75"/>
  <c r="A596" i="75"/>
  <c r="A597" i="75"/>
  <c r="A598" i="75"/>
  <c r="A599" i="75"/>
  <c r="A600" i="75"/>
  <c r="A601" i="75"/>
  <c r="A602" i="75"/>
  <c r="A603" i="75"/>
  <c r="A604" i="75"/>
  <c r="A605" i="75"/>
  <c r="A606" i="75"/>
  <c r="A607" i="75"/>
  <c r="A608" i="75"/>
  <c r="A609" i="75"/>
  <c r="A610" i="75"/>
  <c r="A611" i="75"/>
  <c r="A612" i="75"/>
  <c r="A613" i="75"/>
  <c r="A614" i="75"/>
  <c r="A615" i="75"/>
  <c r="A616" i="75"/>
  <c r="A617" i="75"/>
  <c r="A618" i="75"/>
  <c r="A619" i="75"/>
  <c r="A620" i="75"/>
  <c r="A621" i="75"/>
  <c r="A622" i="75"/>
  <c r="A623" i="75"/>
  <c r="A624" i="75"/>
  <c r="A625" i="75"/>
  <c r="A626" i="75"/>
  <c r="A627" i="75"/>
  <c r="A628" i="75"/>
  <c r="A629" i="75"/>
  <c r="A630" i="75"/>
  <c r="A631" i="75"/>
  <c r="A632" i="75"/>
  <c r="A633" i="75"/>
  <c r="A634" i="75"/>
  <c r="A635" i="75"/>
  <c r="A636" i="75"/>
  <c r="A637" i="75"/>
  <c r="A638" i="75"/>
  <c r="A639" i="75"/>
  <c r="A640" i="75"/>
  <c r="A641" i="75"/>
  <c r="A642" i="75"/>
  <c r="A643" i="75"/>
  <c r="A644" i="75"/>
  <c r="A645" i="75"/>
  <c r="A646" i="75"/>
  <c r="A647" i="75"/>
  <c r="A648" i="75"/>
  <c r="A649" i="75"/>
  <c r="A650" i="75"/>
  <c r="A651" i="75"/>
  <c r="A652" i="75"/>
  <c r="A653" i="75"/>
  <c r="A654" i="75"/>
  <c r="A655" i="75"/>
  <c r="A656" i="75"/>
  <c r="A657" i="75"/>
  <c r="A658" i="75"/>
  <c r="A659" i="75"/>
  <c r="A660" i="75"/>
  <c r="A661" i="75"/>
  <c r="A662" i="75"/>
  <c r="A663" i="75"/>
  <c r="A664" i="75"/>
  <c r="A665" i="75"/>
  <c r="A666" i="75"/>
  <c r="A667" i="75"/>
  <c r="A668" i="75"/>
  <c r="A669" i="75"/>
  <c r="A670" i="75"/>
  <c r="A671" i="75"/>
  <c r="A672" i="75"/>
  <c r="A673" i="75"/>
  <c r="A674" i="75"/>
  <c r="A675" i="75"/>
  <c r="A676" i="75"/>
  <c r="A677" i="75"/>
  <c r="A678" i="75"/>
  <c r="A679" i="75"/>
  <c r="A680" i="75"/>
  <c r="A681" i="75"/>
  <c r="A682" i="75"/>
  <c r="A683" i="75"/>
  <c r="A684" i="75"/>
  <c r="A685" i="75"/>
  <c r="A686" i="75"/>
  <c r="A687" i="75"/>
  <c r="A688" i="75"/>
  <c r="A689" i="75"/>
  <c r="A690" i="75"/>
  <c r="A691" i="75"/>
  <c r="A692" i="75"/>
  <c r="A693" i="75"/>
  <c r="A694" i="75"/>
  <c r="A695" i="75"/>
  <c r="A696" i="75"/>
  <c r="A697" i="75"/>
  <c r="A698" i="75"/>
  <c r="A699" i="75"/>
  <c r="A700" i="75"/>
  <c r="A701" i="75"/>
  <c r="A702" i="75"/>
  <c r="A703" i="75"/>
  <c r="A704" i="75"/>
  <c r="A705" i="75"/>
  <c r="A706" i="75"/>
  <c r="A707" i="75"/>
  <c r="A708" i="75"/>
  <c r="A709" i="75"/>
  <c r="A710" i="75"/>
  <c r="A711" i="75"/>
  <c r="A712" i="75"/>
  <c r="A713" i="75"/>
  <c r="A714" i="75"/>
  <c r="A715" i="75"/>
  <c r="A716" i="75"/>
  <c r="A717" i="75"/>
  <c r="A718" i="75"/>
  <c r="A719" i="75"/>
  <c r="A720" i="75"/>
  <c r="A721" i="75"/>
  <c r="A722" i="75"/>
  <c r="A723" i="75"/>
  <c r="A724" i="75"/>
  <c r="A725" i="75"/>
  <c r="A726" i="75"/>
  <c r="A727" i="75"/>
  <c r="A728" i="75"/>
  <c r="A729" i="75"/>
  <c r="A730" i="75"/>
  <c r="A731" i="75"/>
  <c r="A732" i="75"/>
  <c r="A733" i="75"/>
  <c r="A734" i="75"/>
  <c r="A735" i="75"/>
  <c r="A736" i="75"/>
  <c r="A737" i="75"/>
  <c r="A738" i="75"/>
  <c r="A739" i="75"/>
  <c r="A740" i="75"/>
  <c r="A741" i="75"/>
  <c r="A742" i="75"/>
  <c r="A743" i="75"/>
  <c r="A744" i="75"/>
  <c r="A745" i="75"/>
  <c r="A746" i="75"/>
  <c r="A747" i="75"/>
  <c r="A748" i="75"/>
  <c r="A749" i="75"/>
  <c r="A750" i="75"/>
  <c r="A751" i="75"/>
  <c r="A752" i="75"/>
  <c r="A753" i="75"/>
  <c r="A754" i="75"/>
  <c r="A755" i="75"/>
  <c r="A756" i="75"/>
  <c r="A757" i="75"/>
  <c r="A758" i="75"/>
  <c r="A759" i="75"/>
  <c r="A760" i="75"/>
  <c r="A761" i="75"/>
  <c r="A762" i="75"/>
  <c r="A763" i="75"/>
  <c r="A764" i="75"/>
  <c r="A765" i="75"/>
  <c r="A766" i="75"/>
  <c r="A767" i="75"/>
  <c r="A768" i="75"/>
  <c r="A769" i="75"/>
  <c r="A770" i="75"/>
  <c r="A771" i="75"/>
  <c r="A772" i="75"/>
  <c r="A773" i="75"/>
  <c r="A774" i="75"/>
  <c r="A775" i="75"/>
  <c r="A776" i="75"/>
  <c r="A777" i="75"/>
  <c r="A778" i="75"/>
  <c r="A779" i="75"/>
  <c r="A780" i="75"/>
  <c r="A781" i="75"/>
  <c r="A782" i="75"/>
  <c r="A783" i="75"/>
  <c r="A784" i="75"/>
  <c r="A785" i="75"/>
  <c r="A786" i="75"/>
  <c r="A787" i="75"/>
  <c r="A788" i="75"/>
  <c r="A789" i="75"/>
  <c r="A790" i="75"/>
  <c r="A791" i="75"/>
  <c r="A792" i="75"/>
  <c r="A793" i="75"/>
  <c r="A794" i="75"/>
  <c r="A795" i="75"/>
  <c r="A796" i="75"/>
  <c r="A797" i="75"/>
  <c r="A798" i="75"/>
  <c r="A799" i="75"/>
  <c r="A800" i="75"/>
  <c r="A801" i="75"/>
  <c r="A802" i="75"/>
  <c r="A803" i="75"/>
  <c r="A804" i="75"/>
  <c r="A805" i="75"/>
  <c r="A806" i="75"/>
  <c r="A807" i="75"/>
  <c r="A808" i="75"/>
  <c r="A809" i="75"/>
  <c r="A810" i="75"/>
  <c r="A811" i="75"/>
  <c r="A812" i="75"/>
  <c r="A813" i="75"/>
  <c r="A814" i="75"/>
  <c r="A815" i="75"/>
  <c r="A816" i="75"/>
  <c r="A817" i="75"/>
  <c r="A818" i="75"/>
  <c r="A819" i="75"/>
  <c r="A820" i="75"/>
  <c r="A821" i="75"/>
  <c r="A822" i="75"/>
  <c r="A823" i="75"/>
  <c r="A824" i="75"/>
  <c r="A825" i="75"/>
  <c r="A826" i="75"/>
  <c r="A827" i="75"/>
  <c r="A828" i="75"/>
  <c r="A829" i="75"/>
  <c r="A830" i="75"/>
  <c r="A831" i="75"/>
  <c r="A832" i="75"/>
  <c r="A833" i="75"/>
  <c r="A834" i="75"/>
  <c r="A835" i="75"/>
  <c r="A836" i="75"/>
  <c r="A837" i="75"/>
  <c r="A838" i="75"/>
  <c r="A839" i="75"/>
  <c r="A840" i="75"/>
  <c r="A3" i="75"/>
  <c r="A4" i="75"/>
  <c r="A5" i="75"/>
  <c r="A6" i="75"/>
  <c r="A7" i="75"/>
  <c r="A8" i="75"/>
  <c r="A9" i="75"/>
  <c r="A10" i="75"/>
  <c r="A11" i="75"/>
  <c r="A12" i="75"/>
  <c r="A13" i="75"/>
  <c r="A14" i="75"/>
  <c r="A15" i="75"/>
  <c r="A16" i="75"/>
  <c r="A17" i="75"/>
  <c r="A18" i="75"/>
  <c r="A19" i="75"/>
  <c r="A20" i="75"/>
  <c r="A21" i="75"/>
  <c r="A22" i="75"/>
  <c r="A23" i="75"/>
  <c r="A24" i="75"/>
  <c r="A25" i="75"/>
  <c r="A26" i="75"/>
  <c r="A27" i="75"/>
  <c r="A28" i="75"/>
  <c r="A29" i="75"/>
  <c r="A30" i="75"/>
  <c r="A31" i="75"/>
  <c r="A32" i="75"/>
  <c r="A33" i="75"/>
  <c r="A34" i="75"/>
  <c r="A35" i="75"/>
  <c r="A36" i="75"/>
  <c r="A37" i="75"/>
  <c r="A38" i="75"/>
  <c r="A39" i="75"/>
  <c r="A40" i="75"/>
  <c r="A41" i="75"/>
  <c r="A42" i="75"/>
  <c r="A43" i="75"/>
  <c r="A44" i="75"/>
  <c r="A45" i="75"/>
  <c r="A46" i="75"/>
  <c r="A47" i="75"/>
  <c r="A48" i="75"/>
  <c r="A49" i="75"/>
  <c r="A50" i="75"/>
  <c r="A51" i="75"/>
  <c r="A52" i="75"/>
  <c r="A53" i="75"/>
  <c r="A54" i="75"/>
  <c r="A55" i="75"/>
  <c r="A56" i="75"/>
  <c r="A57" i="75"/>
  <c r="A58" i="75"/>
  <c r="A59" i="75"/>
  <c r="A60" i="75"/>
  <c r="A61" i="75"/>
  <c r="A62" i="75"/>
  <c r="A63" i="75"/>
  <c r="A64" i="75"/>
  <c r="A65" i="75"/>
  <c r="A66" i="75"/>
  <c r="A67" i="75"/>
  <c r="A68" i="75"/>
  <c r="A69" i="75"/>
  <c r="A70" i="75"/>
  <c r="A71" i="75"/>
  <c r="A72" i="75"/>
  <c r="A73" i="75"/>
  <c r="A74" i="75"/>
  <c r="A75" i="75"/>
  <c r="A76" i="75"/>
  <c r="A77" i="75"/>
  <c r="A78" i="75"/>
  <c r="A79" i="75"/>
  <c r="A80" i="75"/>
  <c r="A81" i="75"/>
  <c r="A82" i="75"/>
  <c r="A83" i="75"/>
  <c r="A84" i="75"/>
  <c r="A85" i="75"/>
  <c r="A86" i="75"/>
  <c r="A87" i="75"/>
  <c r="A88" i="75"/>
  <c r="A89" i="75"/>
  <c r="A90" i="75"/>
  <c r="A91" i="75"/>
  <c r="A92" i="75"/>
  <c r="A93" i="75"/>
  <c r="A94" i="75"/>
  <c r="A95" i="75"/>
  <c r="A96" i="75"/>
  <c r="A97" i="75"/>
  <c r="A98" i="75"/>
  <c r="A99" i="75"/>
  <c r="A100" i="75"/>
  <c r="A101" i="75"/>
  <c r="A102" i="75"/>
  <c r="A103" i="75"/>
  <c r="A104" i="75"/>
  <c r="A105" i="75"/>
  <c r="A106" i="75"/>
  <c r="A107" i="75"/>
  <c r="A108" i="75"/>
  <c r="A109" i="75"/>
  <c r="A110" i="75"/>
  <c r="A111" i="75"/>
  <c r="A112" i="75"/>
  <c r="A113" i="75"/>
  <c r="A114" i="75"/>
  <c r="A115" i="75"/>
  <c r="A116" i="75"/>
  <c r="A117" i="75"/>
  <c r="A118" i="75"/>
  <c r="A119" i="75"/>
  <c r="A120" i="75"/>
  <c r="A121" i="75"/>
  <c r="A122" i="75"/>
  <c r="A123" i="75"/>
  <c r="A124" i="75"/>
  <c r="A125" i="75"/>
  <c r="A126" i="75"/>
  <c r="A127" i="75"/>
  <c r="A128" i="75"/>
  <c r="A129" i="75"/>
  <c r="A130" i="75"/>
  <c r="A131" i="75"/>
  <c r="A132" i="75"/>
  <c r="A133" i="75"/>
  <c r="A134" i="75"/>
  <c r="A135" i="75"/>
  <c r="A136" i="75"/>
  <c r="A137" i="75"/>
  <c r="A138" i="75"/>
  <c r="A139" i="75"/>
  <c r="A140" i="75"/>
  <c r="A141" i="75"/>
  <c r="A142" i="75"/>
  <c r="A143" i="75"/>
  <c r="A144" i="75"/>
  <c r="A145" i="75"/>
  <c r="A146" i="75"/>
  <c r="A147" i="75"/>
  <c r="A148" i="75"/>
  <c r="A149" i="75"/>
  <c r="A150" i="75"/>
  <c r="A151" i="75"/>
  <c r="A152" i="75"/>
  <c r="A153" i="75"/>
  <c r="A154" i="75"/>
  <c r="A155" i="75"/>
  <c r="A156" i="75"/>
  <c r="A157" i="75"/>
  <c r="A158" i="75"/>
  <c r="A159" i="75"/>
  <c r="A160" i="75"/>
  <c r="A161" i="75"/>
  <c r="A162" i="75"/>
  <c r="A163" i="75"/>
  <c r="A164" i="75"/>
  <c r="A165" i="75"/>
  <c r="A166" i="75"/>
  <c r="A167" i="75"/>
  <c r="A168" i="75"/>
  <c r="A169" i="75"/>
  <c r="A170" i="75"/>
  <c r="A171" i="75"/>
  <c r="A172" i="75"/>
  <c r="A173" i="75"/>
  <c r="A174" i="75"/>
  <c r="A175" i="75"/>
  <c r="A176" i="75"/>
  <c r="A177" i="75"/>
  <c r="A178" i="75"/>
  <c r="A179" i="75"/>
  <c r="A180" i="75"/>
  <c r="A181" i="75"/>
  <c r="A182" i="75"/>
  <c r="A183" i="75"/>
  <c r="A184" i="75"/>
  <c r="A185" i="75"/>
  <c r="A186" i="75"/>
  <c r="A187" i="75"/>
  <c r="A188" i="75"/>
  <c r="A189" i="75"/>
  <c r="A190" i="75"/>
  <c r="A191" i="75"/>
  <c r="A192" i="75"/>
  <c r="A193" i="75"/>
  <c r="A194" i="75"/>
  <c r="A195" i="75"/>
  <c r="A196" i="75"/>
  <c r="A197" i="75"/>
  <c r="A198" i="75"/>
  <c r="A199" i="75"/>
  <c r="A200" i="75"/>
  <c r="A201" i="75"/>
  <c r="A202" i="75"/>
  <c r="A203" i="75"/>
  <c r="A204" i="75"/>
  <c r="A205" i="75"/>
  <c r="A206" i="75"/>
  <c r="A207" i="75"/>
  <c r="A208" i="75"/>
  <c r="A209" i="75"/>
  <c r="A210" i="75"/>
  <c r="A211" i="75"/>
  <c r="A212" i="75"/>
  <c r="A213" i="75"/>
  <c r="A214" i="75"/>
  <c r="A215" i="75"/>
  <c r="A216" i="75"/>
  <c r="A217" i="75"/>
  <c r="A218" i="75"/>
  <c r="A219" i="75"/>
  <c r="A220" i="75"/>
  <c r="A221" i="75"/>
  <c r="A222" i="75"/>
  <c r="A223" i="75"/>
  <c r="A224" i="75"/>
  <c r="A225" i="75"/>
  <c r="A226" i="75"/>
  <c r="A227" i="75"/>
  <c r="A228" i="75"/>
  <c r="A229" i="75"/>
  <c r="A230" i="75"/>
  <c r="A231" i="75"/>
  <c r="A232" i="75"/>
  <c r="A233" i="75"/>
  <c r="A234" i="75"/>
  <c r="A235" i="75"/>
  <c r="A236" i="75"/>
  <c r="A237" i="75"/>
  <c r="A238" i="75"/>
  <c r="A239" i="75"/>
  <c r="A240" i="75"/>
  <c r="A241" i="75"/>
  <c r="A242" i="75"/>
  <c r="A243" i="75"/>
  <c r="A244" i="75"/>
  <c r="A245" i="75"/>
  <c r="A246" i="75"/>
  <c r="A247" i="75"/>
  <c r="A248" i="75"/>
  <c r="A249" i="75"/>
  <c r="A250" i="75"/>
  <c r="A251" i="75"/>
  <c r="A252" i="75"/>
  <c r="A253" i="75"/>
  <c r="A254" i="75"/>
  <c r="A255" i="75"/>
  <c r="A256" i="75"/>
  <c r="A257" i="75"/>
  <c r="A258" i="75"/>
  <c r="A259" i="75"/>
  <c r="A260" i="75"/>
  <c r="A261" i="75"/>
  <c r="A262" i="75"/>
  <c r="A263" i="75"/>
  <c r="A264" i="75"/>
  <c r="A265" i="75"/>
  <c r="A266" i="75"/>
  <c r="A267" i="75"/>
  <c r="A268" i="75"/>
  <c r="A269" i="75"/>
  <c r="A270" i="75"/>
  <c r="A271" i="75"/>
  <c r="A272" i="75"/>
  <c r="A273" i="75"/>
  <c r="A274" i="75"/>
  <c r="A275" i="75"/>
  <c r="A276" i="75"/>
  <c r="A277" i="75"/>
  <c r="A278" i="75"/>
  <c r="A279" i="75"/>
  <c r="A280" i="75"/>
  <c r="A281" i="75"/>
  <c r="A282" i="75"/>
  <c r="A283" i="75"/>
  <c r="A284" i="75"/>
  <c r="A285" i="75"/>
  <c r="A286" i="75"/>
  <c r="A287" i="75"/>
  <c r="A288" i="75"/>
  <c r="A289" i="75"/>
  <c r="A290" i="75"/>
  <c r="A291" i="75"/>
  <c r="A292" i="75"/>
  <c r="A293" i="75"/>
  <c r="A294" i="75"/>
  <c r="A295" i="75"/>
  <c r="A296" i="75"/>
  <c r="A297" i="75"/>
  <c r="A298" i="75"/>
  <c r="A299" i="75"/>
  <c r="A300" i="75"/>
  <c r="A301" i="75"/>
  <c r="A302" i="75"/>
  <c r="A303" i="75"/>
  <c r="A304" i="75"/>
  <c r="A305" i="75"/>
  <c r="A306" i="75"/>
  <c r="A307" i="75"/>
  <c r="A308" i="75"/>
  <c r="A309" i="75"/>
  <c r="A310" i="75"/>
  <c r="A311" i="75"/>
  <c r="A312" i="75"/>
  <c r="A313" i="75"/>
  <c r="A314" i="75"/>
  <c r="A315" i="75"/>
  <c r="A316" i="75"/>
  <c r="A317" i="75"/>
  <c r="A318" i="75"/>
  <c r="A319" i="75"/>
  <c r="A320" i="75"/>
  <c r="A321" i="75"/>
  <c r="A322" i="75"/>
  <c r="A323" i="75"/>
  <c r="A324" i="75"/>
  <c r="A325" i="75"/>
  <c r="A326" i="75"/>
  <c r="A327" i="75"/>
  <c r="A328" i="75"/>
  <c r="A329" i="75"/>
  <c r="A330" i="75"/>
  <c r="A331" i="75"/>
  <c r="A332" i="75"/>
  <c r="A333" i="75"/>
  <c r="A334" i="75"/>
  <c r="A335" i="75"/>
  <c r="A336" i="75"/>
  <c r="A337" i="75"/>
  <c r="A338" i="75"/>
  <c r="A339" i="75"/>
  <c r="A340" i="75"/>
  <c r="A341" i="75"/>
  <c r="A342" i="75"/>
  <c r="A343" i="75"/>
  <c r="A344" i="75"/>
  <c r="A345" i="75"/>
  <c r="A346" i="75"/>
  <c r="A347" i="75"/>
  <c r="A348" i="75"/>
  <c r="A349" i="75"/>
  <c r="A350" i="75"/>
  <c r="A351" i="75"/>
  <c r="A352" i="75"/>
  <c r="A353" i="75"/>
  <c r="A354" i="75"/>
  <c r="A355" i="75"/>
  <c r="A356" i="75"/>
  <c r="A357" i="75"/>
  <c r="A358" i="75"/>
  <c r="A359" i="75"/>
  <c r="A360" i="75"/>
  <c r="A361" i="75"/>
  <c r="A362" i="75"/>
  <c r="A363" i="75"/>
  <c r="A364" i="75"/>
  <c r="A365" i="75"/>
  <c r="A366" i="75"/>
  <c r="A367" i="75"/>
  <c r="A368" i="75"/>
  <c r="A369" i="75"/>
  <c r="A370" i="75"/>
  <c r="A371" i="75"/>
  <c r="A372" i="75"/>
  <c r="A373" i="75"/>
  <c r="A374" i="75"/>
  <c r="A375" i="75"/>
  <c r="A376" i="75"/>
  <c r="A377" i="75"/>
  <c r="A378" i="75"/>
  <c r="A379" i="75"/>
  <c r="A380" i="75"/>
  <c r="A381" i="75"/>
  <c r="A382" i="75"/>
  <c r="A383" i="75"/>
  <c r="A384" i="75"/>
  <c r="A385" i="75"/>
  <c r="A386" i="75"/>
  <c r="A387" i="75"/>
  <c r="A388" i="75"/>
  <c r="A389" i="75"/>
  <c r="A390" i="75"/>
  <c r="A391" i="75"/>
  <c r="A392" i="75"/>
  <c r="A393" i="75"/>
  <c r="A394" i="75"/>
  <c r="A395" i="75"/>
  <c r="A396" i="75"/>
  <c r="A397" i="75"/>
  <c r="A398" i="75"/>
  <c r="A399" i="75"/>
  <c r="A400" i="75"/>
  <c r="A401" i="75"/>
  <c r="A402" i="75"/>
  <c r="A403" i="75"/>
  <c r="A404" i="75"/>
  <c r="A405" i="75"/>
  <c r="A406" i="75"/>
  <c r="A407" i="75"/>
  <c r="A408" i="75"/>
  <c r="A409" i="75"/>
  <c r="A410" i="75"/>
  <c r="A411" i="75"/>
  <c r="A412" i="75"/>
  <c r="A413" i="75"/>
  <c r="A414" i="75"/>
  <c r="A415" i="75"/>
  <c r="A416" i="75"/>
  <c r="A417" i="75"/>
  <c r="A418" i="75"/>
  <c r="A419" i="75"/>
  <c r="A420" i="75"/>
  <c r="A421" i="75"/>
  <c r="A422" i="75"/>
  <c r="A423" i="75"/>
  <c r="A424" i="75"/>
  <c r="A425" i="75"/>
  <c r="A426" i="75"/>
  <c r="A427" i="75"/>
  <c r="A428" i="75"/>
  <c r="A429" i="75"/>
  <c r="A430" i="75"/>
  <c r="A431" i="75"/>
  <c r="A432" i="75"/>
  <c r="A433" i="75"/>
  <c r="A434" i="75"/>
  <c r="A435" i="75"/>
  <c r="A436" i="75"/>
  <c r="A437" i="75"/>
  <c r="A438" i="75"/>
  <c r="A439" i="75"/>
  <c r="A440" i="75"/>
  <c r="A441" i="75"/>
  <c r="A442" i="75"/>
  <c r="A443" i="75"/>
  <c r="A444" i="75"/>
  <c r="A445" i="75"/>
  <c r="A446" i="75"/>
  <c r="A447" i="75"/>
  <c r="A448" i="75"/>
  <c r="A449" i="75"/>
  <c r="A450" i="75"/>
  <c r="A451" i="75"/>
  <c r="A452" i="75"/>
  <c r="A453" i="75"/>
  <c r="A454" i="75"/>
  <c r="A455" i="75"/>
  <c r="A456" i="75"/>
  <c r="A457" i="75"/>
  <c r="A458" i="75"/>
  <c r="A459" i="75"/>
  <c r="A460" i="75"/>
  <c r="A461" i="75"/>
  <c r="A462" i="75"/>
  <c r="A463" i="75"/>
  <c r="A464" i="75"/>
  <c r="A465" i="75"/>
  <c r="A466" i="75"/>
  <c r="A467" i="75"/>
  <c r="A468" i="75"/>
  <c r="A469" i="75"/>
  <c r="A470" i="75"/>
  <c r="A471" i="75"/>
  <c r="A472" i="75"/>
  <c r="A473" i="75"/>
  <c r="A474" i="75"/>
  <c r="A475" i="75"/>
  <c r="A476" i="75"/>
  <c r="A477" i="75"/>
  <c r="A478" i="75"/>
  <c r="A479" i="75"/>
  <c r="A480" i="75"/>
  <c r="A481" i="75"/>
  <c r="A482" i="75"/>
  <c r="A483" i="75"/>
  <c r="A484" i="75"/>
  <c r="A485" i="75"/>
  <c r="A486" i="75"/>
  <c r="A487" i="75"/>
  <c r="A488" i="75"/>
  <c r="A489" i="75"/>
  <c r="A490" i="75"/>
  <c r="A491" i="75"/>
  <c r="A492" i="75"/>
  <c r="A493" i="75"/>
  <c r="A494" i="75"/>
  <c r="A495" i="75"/>
  <c r="A496" i="75"/>
  <c r="A497" i="75"/>
  <c r="A498" i="75"/>
  <c r="A499" i="75"/>
  <c r="A500" i="75"/>
  <c r="A501" i="75"/>
  <c r="A502" i="75"/>
  <c r="A503" i="75"/>
  <c r="A504" i="75"/>
  <c r="A505" i="75"/>
  <c r="A506" i="75"/>
  <c r="A507" i="75"/>
  <c r="A508" i="75"/>
  <c r="A509" i="75"/>
  <c r="A510" i="75"/>
  <c r="A511" i="75"/>
  <c r="A512" i="75"/>
  <c r="A513" i="75"/>
  <c r="A514" i="75"/>
  <c r="A515" i="75"/>
  <c r="A516" i="75"/>
  <c r="A517" i="75"/>
  <c r="A518" i="75"/>
  <c r="A519" i="75"/>
  <c r="A520" i="75"/>
  <c r="A521" i="75"/>
  <c r="A522" i="75"/>
  <c r="A523" i="75"/>
  <c r="A524" i="75"/>
  <c r="A525" i="75"/>
  <c r="A526" i="75"/>
  <c r="A527" i="75"/>
  <c r="A528" i="75"/>
  <c r="A529" i="75"/>
  <c r="A530" i="75"/>
  <c r="A531" i="75"/>
  <c r="A532" i="75"/>
  <c r="A533" i="75"/>
  <c r="A534" i="75"/>
  <c r="A535" i="75"/>
  <c r="A536" i="75"/>
  <c r="A537" i="75"/>
  <c r="A538" i="75"/>
  <c r="A539" i="75"/>
  <c r="A540" i="75"/>
  <c r="A541" i="75"/>
  <c r="A542" i="75"/>
  <c r="A543" i="75"/>
  <c r="A544" i="75"/>
  <c r="A545" i="75"/>
  <c r="A546" i="75"/>
  <c r="A547" i="75"/>
  <c r="A548" i="75"/>
  <c r="A549" i="75"/>
  <c r="A550" i="75"/>
  <c r="A551" i="75"/>
  <c r="A552" i="75"/>
  <c r="A553" i="75"/>
  <c r="A554" i="75"/>
  <c r="A555" i="75"/>
  <c r="A556" i="75"/>
  <c r="A557" i="75"/>
  <c r="A558" i="75"/>
  <c r="A559" i="75"/>
  <c r="A560" i="75"/>
  <c r="A561" i="75"/>
  <c r="A562" i="75"/>
  <c r="A563" i="75"/>
  <c r="A564" i="75"/>
  <c r="A565" i="75"/>
  <c r="A566" i="75"/>
  <c r="A567" i="75"/>
  <c r="A568" i="75"/>
  <c r="A569" i="75"/>
  <c r="A570" i="75"/>
  <c r="A571" i="75"/>
  <c r="A572" i="75"/>
  <c r="A573" i="75"/>
  <c r="A574" i="75"/>
  <c r="A575" i="75"/>
  <c r="A576" i="75"/>
  <c r="A577" i="75"/>
  <c r="A578" i="75"/>
  <c r="A579" i="75"/>
  <c r="A580" i="75"/>
  <c r="A581" i="75"/>
  <c r="A2" i="75"/>
  <c r="A3" i="71"/>
  <c r="A4" i="71"/>
  <c r="A5" i="71"/>
  <c r="A6" i="71"/>
  <c r="A2" i="71"/>
  <c r="D249" i="36"/>
  <c r="D250" i="36"/>
  <c r="D251" i="36"/>
  <c r="D252" i="36"/>
  <c r="D253" i="36"/>
  <c r="D254" i="36"/>
  <c r="D255" i="36"/>
  <c r="D256" i="36"/>
  <c r="D257" i="36"/>
  <c r="D258" i="36"/>
  <c r="D259" i="36"/>
  <c r="D260" i="36"/>
  <c r="D261" i="36"/>
  <c r="D262" i="36"/>
  <c r="D263" i="36"/>
  <c r="D264" i="36"/>
  <c r="D265" i="36"/>
  <c r="D266" i="36"/>
  <c r="D267" i="36"/>
  <c r="D268" i="36"/>
  <c r="D269" i="36"/>
  <c r="D270" i="36"/>
  <c r="D271" i="36"/>
  <c r="D272" i="36"/>
  <c r="D273" i="36"/>
  <c r="D274" i="36"/>
  <c r="D275" i="36"/>
  <c r="D276" i="36"/>
  <c r="D277" i="36"/>
  <c r="D278" i="36"/>
  <c r="D279" i="36"/>
  <c r="D280" i="36"/>
  <c r="D281" i="36"/>
  <c r="D282" i="36"/>
  <c r="D283" i="36"/>
  <c r="D284" i="36"/>
  <c r="D285" i="36"/>
  <c r="D286" i="36"/>
  <c r="D287" i="36"/>
  <c r="D288" i="36"/>
  <c r="D289" i="36"/>
  <c r="D290" i="36"/>
  <c r="D291" i="36"/>
  <c r="D292" i="36"/>
  <c r="D293" i="36"/>
  <c r="D294" i="36"/>
  <c r="D295" i="36"/>
  <c r="D296" i="36"/>
  <c r="D297" i="36"/>
  <c r="D298" i="36"/>
  <c r="D249" i="37"/>
  <c r="D250" i="37"/>
  <c r="D251" i="37"/>
  <c r="D252" i="37"/>
  <c r="D253" i="37"/>
  <c r="D254" i="37"/>
  <c r="D255" i="37"/>
  <c r="D256" i="37"/>
  <c r="D257" i="37"/>
  <c r="D258" i="37"/>
  <c r="D259" i="37"/>
  <c r="D260" i="37"/>
  <c r="D261" i="37"/>
  <c r="D262" i="37"/>
  <c r="D263" i="37"/>
  <c r="D264" i="37"/>
  <c r="D265" i="37"/>
  <c r="D266" i="37"/>
  <c r="D267" i="37"/>
  <c r="D268" i="37"/>
  <c r="D269" i="37"/>
  <c r="D270" i="37"/>
  <c r="D271" i="37"/>
  <c r="D272" i="37"/>
  <c r="D273" i="37"/>
  <c r="D274" i="37"/>
  <c r="D275" i="37"/>
  <c r="D276" i="37"/>
  <c r="D277" i="37"/>
  <c r="D278" i="37"/>
  <c r="D279" i="37"/>
  <c r="D280" i="37"/>
  <c r="D281" i="37"/>
  <c r="D282" i="37"/>
  <c r="D283" i="37"/>
  <c r="D284" i="37"/>
  <c r="D285" i="37"/>
  <c r="D286" i="37"/>
  <c r="D287" i="37"/>
  <c r="D288" i="37"/>
  <c r="D289" i="37"/>
  <c r="D290" i="37"/>
  <c r="D291" i="37"/>
  <c r="D292" i="37"/>
  <c r="D293" i="37"/>
  <c r="D294" i="37"/>
  <c r="D295" i="37"/>
  <c r="D296" i="37"/>
  <c r="D297" i="37"/>
  <c r="D298" i="37"/>
  <c r="D299" i="37"/>
  <c r="D302" i="37"/>
  <c r="D303" i="37"/>
  <c r="D304" i="37"/>
  <c r="D2" i="37"/>
  <c r="D3" i="37"/>
  <c r="D4" i="37"/>
  <c r="D5" i="37"/>
  <c r="D6" i="37"/>
  <c r="D7" i="37"/>
  <c r="D8" i="37"/>
  <c r="D9" i="37"/>
  <c r="D10" i="37"/>
  <c r="D11" i="37"/>
  <c r="D12" i="37"/>
  <c r="D13" i="37"/>
  <c r="D14" i="37"/>
  <c r="D15" i="37"/>
  <c r="D16" i="37"/>
  <c r="D17" i="37"/>
  <c r="D18" i="37"/>
  <c r="D19" i="37"/>
  <c r="D20" i="37"/>
  <c r="D21" i="37"/>
  <c r="D22" i="37"/>
  <c r="D23" i="37"/>
  <c r="D24" i="37"/>
  <c r="D25" i="37"/>
  <c r="D26" i="37"/>
  <c r="D27" i="37"/>
  <c r="D28" i="37"/>
  <c r="D29" i="37"/>
  <c r="D30" i="37"/>
  <c r="D31" i="37"/>
  <c r="D32" i="37"/>
  <c r="D33" i="37"/>
  <c r="D34" i="37"/>
  <c r="D35" i="37"/>
  <c r="D36" i="37"/>
  <c r="D37" i="37"/>
  <c r="D38" i="37"/>
  <c r="D39" i="37"/>
  <c r="D40" i="37"/>
  <c r="D41" i="37"/>
  <c r="D42" i="37"/>
  <c r="D43" i="37"/>
  <c r="D44" i="37"/>
  <c r="D45" i="37"/>
  <c r="D46" i="37"/>
  <c r="D47" i="37"/>
  <c r="D48" i="37"/>
  <c r="D49" i="37"/>
  <c r="D50" i="37"/>
  <c r="D51" i="37"/>
  <c r="D52" i="37"/>
  <c r="D53" i="37"/>
  <c r="D54" i="37"/>
  <c r="D55" i="37"/>
  <c r="D56" i="37"/>
  <c r="D57" i="37"/>
  <c r="D58" i="37"/>
  <c r="D59" i="37"/>
  <c r="D60" i="37"/>
  <c r="D61" i="37"/>
  <c r="D62" i="37"/>
  <c r="D63" i="37"/>
  <c r="D64" i="37"/>
  <c r="D65" i="37"/>
  <c r="D66" i="37"/>
  <c r="D67" i="37"/>
  <c r="D68" i="37"/>
  <c r="D69" i="37"/>
  <c r="D70" i="37"/>
  <c r="D71" i="37"/>
  <c r="D72" i="37"/>
  <c r="D73" i="37"/>
  <c r="D74" i="37"/>
  <c r="D75" i="37"/>
  <c r="D76" i="37"/>
  <c r="D77" i="37"/>
  <c r="D78" i="37"/>
  <c r="D79" i="37"/>
  <c r="D80" i="37"/>
  <c r="D81" i="37"/>
  <c r="D82" i="37"/>
  <c r="D83" i="37"/>
  <c r="D84" i="37"/>
  <c r="D85" i="37"/>
  <c r="D86" i="37"/>
  <c r="D87" i="37"/>
  <c r="D88" i="37"/>
  <c r="D89" i="37"/>
  <c r="D90" i="37"/>
  <c r="D91" i="37"/>
  <c r="D92" i="37"/>
  <c r="D93" i="37"/>
  <c r="D94" i="37"/>
  <c r="D95" i="37"/>
  <c r="D96" i="37"/>
  <c r="D97" i="37"/>
  <c r="D98" i="37"/>
  <c r="D99" i="37"/>
  <c r="D100" i="37"/>
  <c r="D101" i="37"/>
  <c r="D102" i="37"/>
  <c r="D103" i="37"/>
  <c r="D104" i="37"/>
  <c r="D105" i="37"/>
  <c r="D106" i="37"/>
  <c r="D107" i="37"/>
  <c r="D108" i="37"/>
  <c r="D109" i="37"/>
  <c r="D110" i="37"/>
  <c r="D111" i="37"/>
  <c r="D112" i="37"/>
  <c r="D113" i="37"/>
  <c r="D114" i="37"/>
  <c r="D115" i="37"/>
  <c r="D116" i="37"/>
  <c r="D117" i="37"/>
  <c r="D118" i="37"/>
  <c r="D119" i="37"/>
  <c r="D120" i="37"/>
  <c r="D121" i="37"/>
  <c r="D122" i="37"/>
  <c r="D123" i="37"/>
  <c r="D124" i="37"/>
  <c r="D125" i="37"/>
  <c r="D126" i="37"/>
  <c r="D127" i="37"/>
  <c r="D128" i="37"/>
  <c r="D129" i="37"/>
  <c r="D130" i="37"/>
  <c r="D131" i="37"/>
  <c r="D132" i="37"/>
  <c r="D133" i="37"/>
  <c r="D134" i="37"/>
  <c r="D135" i="37"/>
  <c r="D136" i="37"/>
  <c r="D137" i="37"/>
  <c r="D138" i="37"/>
  <c r="D139" i="37"/>
  <c r="D140" i="37"/>
  <c r="D141" i="37"/>
  <c r="D142" i="37"/>
  <c r="D143" i="37"/>
  <c r="D144" i="37"/>
  <c r="D145" i="37"/>
  <c r="D146" i="37"/>
  <c r="D147" i="37"/>
  <c r="D148" i="37"/>
  <c r="D149" i="37"/>
  <c r="D150" i="37"/>
  <c r="D151" i="37"/>
  <c r="D152" i="37"/>
  <c r="D153" i="37"/>
  <c r="D154" i="37"/>
  <c r="D155" i="37"/>
  <c r="D156" i="37"/>
  <c r="D157" i="37"/>
  <c r="D158" i="37"/>
  <c r="D159" i="37"/>
  <c r="D160" i="37"/>
  <c r="D161" i="37"/>
  <c r="D162" i="37"/>
  <c r="D163" i="37"/>
  <c r="D164" i="37"/>
  <c r="D165" i="37"/>
  <c r="D166" i="37"/>
  <c r="D167" i="37"/>
  <c r="D168" i="37"/>
  <c r="D169" i="37"/>
  <c r="D170" i="37"/>
  <c r="D171" i="37"/>
  <c r="D172" i="37"/>
  <c r="D173" i="37"/>
  <c r="D174" i="37"/>
  <c r="D175" i="37"/>
  <c r="D176" i="37"/>
  <c r="D177" i="37"/>
  <c r="D178" i="37"/>
  <c r="D179" i="37"/>
  <c r="D180" i="37"/>
  <c r="D181" i="37"/>
  <c r="D182" i="37"/>
  <c r="D183" i="37"/>
  <c r="D184" i="37"/>
  <c r="D185" i="37"/>
  <c r="D186" i="37"/>
  <c r="D187" i="37"/>
  <c r="D188" i="37"/>
  <c r="D189" i="37"/>
  <c r="D190" i="37"/>
  <c r="D191" i="37"/>
  <c r="D192" i="37"/>
  <c r="D193" i="37"/>
  <c r="D194" i="37"/>
  <c r="D195" i="37"/>
  <c r="D196" i="37"/>
  <c r="D197" i="37"/>
  <c r="D198" i="37"/>
  <c r="D199" i="37"/>
  <c r="D200" i="37"/>
  <c r="D201" i="37"/>
  <c r="D202" i="37"/>
  <c r="D203" i="37"/>
  <c r="D204" i="37"/>
  <c r="D205" i="37"/>
  <c r="D206" i="37"/>
  <c r="D207" i="37"/>
  <c r="D208" i="37"/>
  <c r="D209" i="37"/>
  <c r="D210" i="37"/>
  <c r="D211" i="37"/>
  <c r="D212" i="37"/>
  <c r="D213" i="37"/>
  <c r="D214" i="37"/>
  <c r="D215" i="37"/>
  <c r="D216" i="37"/>
  <c r="D217" i="37"/>
  <c r="D218" i="37"/>
  <c r="D219" i="37"/>
  <c r="D220" i="37"/>
  <c r="D221" i="37"/>
  <c r="D222" i="37"/>
  <c r="D223" i="37"/>
  <c r="D224" i="37"/>
  <c r="D225" i="37"/>
  <c r="D226" i="37"/>
  <c r="D227" i="37"/>
  <c r="D228" i="37"/>
  <c r="D229" i="37"/>
  <c r="D230" i="37"/>
  <c r="D231" i="37"/>
  <c r="D232" i="37"/>
  <c r="D233" i="37"/>
  <c r="D234" i="37"/>
  <c r="D235" i="37"/>
  <c r="D236" i="37"/>
  <c r="D237" i="37"/>
  <c r="D238" i="37"/>
  <c r="D239" i="37"/>
  <c r="D240" i="37"/>
  <c r="D241" i="37"/>
  <c r="D242" i="37"/>
  <c r="D243" i="37"/>
  <c r="D244" i="37"/>
  <c r="D245" i="37"/>
  <c r="D246" i="37"/>
  <c r="D247" i="37"/>
  <c r="D248" i="37"/>
  <c r="D2" i="36"/>
  <c r="D3" i="36"/>
  <c r="D4" i="36"/>
  <c r="D5" i="36"/>
  <c r="D6" i="36"/>
  <c r="D7" i="36"/>
  <c r="D8" i="36"/>
  <c r="D9" i="36"/>
  <c r="D10" i="36"/>
  <c r="D11" i="36"/>
  <c r="D12" i="36"/>
  <c r="D13" i="36"/>
  <c r="D14" i="36"/>
  <c r="D15" i="36"/>
  <c r="D16" i="36"/>
  <c r="D17" i="36"/>
  <c r="D18" i="36"/>
  <c r="D19" i="36"/>
  <c r="D20" i="36"/>
  <c r="D21" i="36"/>
  <c r="D22" i="36"/>
  <c r="D23" i="36"/>
  <c r="D24" i="36"/>
  <c r="D25" i="36"/>
  <c r="D26" i="36"/>
  <c r="D27" i="36"/>
  <c r="D28" i="36"/>
  <c r="D29" i="36"/>
  <c r="D30" i="36"/>
  <c r="D31" i="36"/>
  <c r="D32" i="36"/>
  <c r="D33" i="36"/>
  <c r="D34" i="36"/>
  <c r="D35" i="36"/>
  <c r="D36" i="36"/>
  <c r="D37" i="36"/>
  <c r="D38" i="36"/>
  <c r="D39" i="36"/>
  <c r="D40" i="36"/>
  <c r="D41" i="36"/>
  <c r="D42" i="36"/>
  <c r="D43" i="36"/>
  <c r="D44" i="36"/>
  <c r="D45" i="36"/>
  <c r="D46" i="36"/>
  <c r="D47" i="36"/>
  <c r="D48" i="36"/>
  <c r="D49" i="36"/>
  <c r="D50" i="36"/>
  <c r="D51" i="36"/>
  <c r="D52" i="36"/>
  <c r="D53" i="36"/>
  <c r="D54" i="36"/>
  <c r="D55" i="36"/>
  <c r="D56" i="36"/>
  <c r="D57" i="36"/>
  <c r="D58" i="36"/>
  <c r="D59" i="36"/>
  <c r="D60" i="36"/>
  <c r="D61" i="36"/>
  <c r="D62" i="36"/>
  <c r="D63" i="36"/>
  <c r="D64" i="36"/>
  <c r="D65" i="36"/>
  <c r="D66" i="36"/>
  <c r="D67" i="36"/>
  <c r="D68" i="36"/>
  <c r="D69" i="36"/>
  <c r="D70" i="36"/>
  <c r="D71" i="36"/>
  <c r="D72" i="36"/>
  <c r="D73" i="36"/>
  <c r="D74" i="36"/>
  <c r="D75" i="36"/>
  <c r="D76" i="36"/>
  <c r="D77" i="36"/>
  <c r="D78" i="36"/>
  <c r="D79" i="36"/>
  <c r="D80" i="36"/>
  <c r="D81" i="36"/>
  <c r="D82" i="36"/>
  <c r="D83" i="36"/>
  <c r="D84" i="36"/>
  <c r="D85" i="36"/>
  <c r="D86" i="36"/>
  <c r="D87" i="36"/>
  <c r="D88" i="36"/>
  <c r="D89" i="36"/>
  <c r="D90" i="36"/>
  <c r="D91" i="36"/>
  <c r="D92" i="36"/>
  <c r="D93" i="36"/>
  <c r="D94" i="36"/>
  <c r="D95" i="36"/>
  <c r="D96" i="36"/>
  <c r="D97" i="36"/>
  <c r="D98" i="36"/>
  <c r="D99" i="36"/>
  <c r="D100" i="36"/>
  <c r="D101" i="36"/>
  <c r="D102" i="36"/>
  <c r="D103" i="36"/>
  <c r="D104" i="36"/>
  <c r="D105" i="36"/>
  <c r="D106" i="36"/>
  <c r="D107" i="36"/>
  <c r="D108" i="36"/>
  <c r="D109" i="36"/>
  <c r="D110" i="36"/>
  <c r="D111" i="36"/>
  <c r="D112" i="36"/>
  <c r="D113" i="36"/>
  <c r="D114" i="36"/>
  <c r="D115" i="36"/>
  <c r="D116" i="36"/>
  <c r="D117" i="36"/>
  <c r="D118" i="36"/>
  <c r="D119" i="36"/>
  <c r="D120" i="36"/>
  <c r="D121" i="36"/>
  <c r="D122" i="36"/>
  <c r="D123" i="36"/>
  <c r="D124" i="36"/>
  <c r="D125" i="36"/>
  <c r="D126" i="36"/>
  <c r="D127" i="36"/>
  <c r="D128" i="36"/>
  <c r="D129" i="36"/>
  <c r="D130" i="36"/>
  <c r="D131" i="36"/>
  <c r="D132" i="36"/>
  <c r="D133" i="36"/>
  <c r="D134" i="36"/>
  <c r="D135" i="36"/>
  <c r="D136" i="36"/>
  <c r="D137" i="36"/>
  <c r="D138" i="36"/>
  <c r="D139" i="36"/>
  <c r="D140" i="36"/>
  <c r="D141" i="36"/>
  <c r="D142" i="36"/>
  <c r="D143" i="36"/>
  <c r="D144" i="36"/>
  <c r="D145" i="36"/>
  <c r="D146" i="36"/>
  <c r="D147" i="36"/>
  <c r="D148" i="36"/>
  <c r="D149" i="36"/>
  <c r="D150" i="36"/>
  <c r="D151" i="36"/>
  <c r="D152" i="36"/>
  <c r="D153" i="36"/>
  <c r="D154" i="36"/>
  <c r="D155" i="36"/>
  <c r="D156" i="36"/>
  <c r="D157" i="36"/>
  <c r="D158" i="36"/>
  <c r="D159" i="36"/>
  <c r="D160" i="36"/>
  <c r="D161" i="36"/>
  <c r="D162" i="36"/>
  <c r="D163" i="36"/>
  <c r="D164" i="36"/>
  <c r="D165" i="36"/>
  <c r="D166" i="36"/>
  <c r="D167" i="36"/>
  <c r="D168" i="36"/>
  <c r="D169" i="36"/>
  <c r="D170" i="36"/>
  <c r="D171" i="36"/>
  <c r="D172" i="36"/>
  <c r="D173" i="36"/>
  <c r="D174" i="36"/>
  <c r="D175" i="36"/>
  <c r="D176" i="36"/>
  <c r="D177" i="36"/>
  <c r="D178" i="36"/>
  <c r="D179" i="36"/>
  <c r="D180" i="36"/>
  <c r="D181" i="36"/>
  <c r="D182" i="36"/>
  <c r="D183" i="36"/>
  <c r="D184" i="36"/>
  <c r="D185" i="36"/>
  <c r="D186" i="36"/>
  <c r="D187" i="36"/>
  <c r="D188" i="36"/>
  <c r="D189" i="36"/>
  <c r="D190" i="36"/>
  <c r="D191" i="36"/>
  <c r="D192" i="36"/>
  <c r="D193" i="36"/>
  <c r="D194" i="36"/>
  <c r="D195" i="36"/>
  <c r="D196" i="36"/>
  <c r="D197" i="36"/>
  <c r="D198" i="36"/>
  <c r="D199" i="36"/>
  <c r="D200" i="36"/>
  <c r="D201" i="36"/>
  <c r="D202" i="36"/>
  <c r="D203" i="36"/>
  <c r="D204" i="36"/>
  <c r="D205" i="36"/>
  <c r="D206" i="36"/>
  <c r="D207" i="36"/>
  <c r="D208" i="36"/>
  <c r="D209" i="36"/>
  <c r="D210" i="36"/>
  <c r="D211" i="36"/>
  <c r="D212" i="36"/>
  <c r="D213" i="36"/>
  <c r="D214" i="36"/>
  <c r="D215" i="36"/>
  <c r="D216" i="36"/>
  <c r="D217" i="36"/>
  <c r="D218" i="36"/>
  <c r="D219" i="36"/>
  <c r="D220" i="36"/>
  <c r="D221" i="36"/>
  <c r="D222" i="36"/>
  <c r="D223" i="36"/>
  <c r="D224" i="36"/>
  <c r="D225" i="36"/>
  <c r="D226" i="36"/>
  <c r="D227" i="36"/>
  <c r="D228" i="36"/>
  <c r="D229" i="36"/>
  <c r="D230" i="36"/>
  <c r="D231" i="36"/>
  <c r="D232" i="36"/>
  <c r="D233" i="36"/>
  <c r="D234" i="36"/>
  <c r="D235" i="36"/>
  <c r="D236" i="36"/>
  <c r="D237" i="36"/>
  <c r="D238" i="36"/>
  <c r="D239" i="36"/>
  <c r="D240" i="36"/>
  <c r="D241" i="36"/>
  <c r="D242" i="36"/>
  <c r="D243" i="36"/>
  <c r="D244" i="36"/>
  <c r="D245" i="36"/>
  <c r="D246" i="36"/>
  <c r="D247" i="36"/>
  <c r="D248" i="36"/>
  <c r="A66" i="74" l="1"/>
  <c r="A23" i="74" l="1"/>
  <c r="L2" i="74"/>
  <c r="Z94" i="74"/>
  <c r="B1" i="69" l="1"/>
  <c r="M12" i="74"/>
  <c r="G8" i="69"/>
  <c r="G7" i="69"/>
  <c r="G5" i="69"/>
  <c r="G4" i="69"/>
  <c r="G3" i="69"/>
  <c r="F8" i="69"/>
  <c r="F7" i="69"/>
  <c r="F5" i="69"/>
  <c r="F4" i="69"/>
  <c r="F3" i="69"/>
  <c r="P9" i="69" l="1"/>
  <c r="U12" i="69" s="1"/>
  <c r="C1" i="69"/>
  <c r="P20" i="69" s="1"/>
  <c r="A1" i="69"/>
  <c r="S58" i="74" s="1"/>
  <c r="U10" i="69"/>
  <c r="T9" i="69"/>
  <c r="T11" i="69"/>
  <c r="U11" i="69"/>
  <c r="S10" i="69"/>
  <c r="K1" i="69"/>
  <c r="A15" i="69"/>
  <c r="A46" i="74" s="1"/>
  <c r="T13" i="69" l="1"/>
  <c r="S9" i="69"/>
  <c r="R10" i="69"/>
  <c r="S11" i="69"/>
  <c r="T10" i="69"/>
  <c r="R11" i="69"/>
  <c r="R9" i="69"/>
  <c r="R12" i="69"/>
  <c r="U13" i="69"/>
  <c r="S13" i="69"/>
  <c r="U9" i="69"/>
  <c r="S12" i="69"/>
  <c r="P19" i="69"/>
  <c r="T12" i="69"/>
  <c r="R13" i="69"/>
  <c r="A92" i="69"/>
  <c r="C92" i="69"/>
  <c r="B92" i="69"/>
  <c r="T65" i="74"/>
  <c r="T67" i="74"/>
  <c r="T63" i="74"/>
  <c r="R24" i="69"/>
  <c r="M58" i="74"/>
  <c r="C84" i="69"/>
  <c r="C85" i="69"/>
  <c r="C86" i="69"/>
  <c r="C87" i="69"/>
  <c r="C83" i="69"/>
  <c r="P5" i="69"/>
  <c r="P2" i="69"/>
  <c r="R62" i="74"/>
  <c r="N4" i="69"/>
  <c r="N8" i="69"/>
  <c r="N9" i="69"/>
  <c r="N7" i="69"/>
  <c r="N6" i="69"/>
  <c r="N5" i="69"/>
  <c r="N3" i="69"/>
  <c r="B9" i="69"/>
  <c r="B6" i="69"/>
  <c r="B3" i="69"/>
  <c r="Q20" i="69"/>
  <c r="T30" i="69" s="1"/>
  <c r="Q19" i="69"/>
  <c r="E20" i="69"/>
  <c r="E19" i="69"/>
  <c r="R20" i="69"/>
  <c r="S30" i="69" s="1"/>
  <c r="R19" i="69"/>
  <c r="A20" i="69"/>
  <c r="A25" i="69" s="1"/>
  <c r="A30" i="69" s="1"/>
  <c r="C49" i="69"/>
  <c r="C45" i="69"/>
  <c r="C41" i="69"/>
  <c r="B50" i="69"/>
  <c r="B46" i="69"/>
  <c r="B42" i="69"/>
  <c r="B39" i="69"/>
  <c r="B35" i="69"/>
  <c r="C52" i="69"/>
  <c r="C48" i="69"/>
  <c r="C44" i="69"/>
  <c r="C40" i="69"/>
  <c r="B49" i="69"/>
  <c r="B45" i="69"/>
  <c r="B41" i="69"/>
  <c r="C51" i="69"/>
  <c r="C47" i="69"/>
  <c r="C43" i="69"/>
  <c r="B52" i="69"/>
  <c r="B48" i="69"/>
  <c r="B44" i="69"/>
  <c r="B40" i="69"/>
  <c r="C50" i="69"/>
  <c r="C46" i="69"/>
  <c r="C42" i="69"/>
  <c r="B51" i="69"/>
  <c r="B47" i="69"/>
  <c r="B43" i="69"/>
  <c r="C39" i="69"/>
  <c r="O25" i="69"/>
  <c r="O30" i="69" s="1"/>
  <c r="M25" i="69"/>
  <c r="M30" i="69" s="1"/>
  <c r="K25" i="69"/>
  <c r="K30" i="69" s="1"/>
  <c r="I25" i="69"/>
  <c r="I30" i="69" s="1"/>
  <c r="G25" i="69"/>
  <c r="G30" i="69" s="1"/>
  <c r="E25" i="69"/>
  <c r="E30" i="69" s="1"/>
  <c r="C25" i="69"/>
  <c r="C30" i="69" s="1"/>
  <c r="E65" i="74" s="1"/>
  <c r="B19" i="69"/>
  <c r="B33" i="69"/>
  <c r="O24" i="69"/>
  <c r="M24" i="69"/>
  <c r="K24" i="69"/>
  <c r="I24" i="69"/>
  <c r="G24" i="69"/>
  <c r="E24" i="69"/>
  <c r="C24" i="69"/>
  <c r="P25" i="69"/>
  <c r="P30" i="69" s="1"/>
  <c r="N25" i="69"/>
  <c r="N30" i="69" s="1"/>
  <c r="L25" i="69"/>
  <c r="L30" i="69" s="1"/>
  <c r="J25" i="69"/>
  <c r="J30" i="69" s="1"/>
  <c r="H25" i="69"/>
  <c r="H30" i="69" s="1"/>
  <c r="F25" i="69"/>
  <c r="F30" i="69" s="1"/>
  <c r="D25" i="69"/>
  <c r="D30" i="69" s="1"/>
  <c r="B25" i="69"/>
  <c r="B30" i="69" s="1"/>
  <c r="D65" i="74" s="1"/>
  <c r="P24" i="69"/>
  <c r="N24" i="69"/>
  <c r="L24" i="69"/>
  <c r="J24" i="69"/>
  <c r="H24" i="69"/>
  <c r="F24" i="69"/>
  <c r="D24" i="69"/>
  <c r="B24" i="69"/>
  <c r="N20" i="69"/>
  <c r="O20" i="69" s="1"/>
  <c r="F20" i="69"/>
  <c r="J20" i="69" s="1"/>
  <c r="D20" i="69"/>
  <c r="I20" i="69" s="1"/>
  <c r="B20" i="69"/>
  <c r="G20" i="69" s="1"/>
  <c r="C19" i="69"/>
  <c r="N19" i="69"/>
  <c r="F19" i="69"/>
  <c r="D19" i="69"/>
  <c r="C20" i="69"/>
  <c r="H20" i="69" s="1"/>
  <c r="A14" i="69"/>
  <c r="J1" i="69"/>
  <c r="C3" i="69"/>
  <c r="C7" i="69"/>
  <c r="C8" i="69"/>
  <c r="C5" i="69"/>
  <c r="C4" i="69"/>
  <c r="T29" i="69" l="1"/>
  <c r="J78" i="74"/>
  <c r="S29" i="69"/>
  <c r="D92" i="69"/>
  <c r="O72" i="74" s="1"/>
  <c r="E92" i="69"/>
  <c r="O74" i="74" s="1"/>
  <c r="S24" i="69"/>
  <c r="A74" i="74" s="1"/>
  <c r="A52" i="74"/>
  <c r="A49" i="74"/>
  <c r="U30" i="69"/>
  <c r="S3" i="69"/>
  <c r="S7" i="69"/>
  <c r="R6" i="69"/>
  <c r="R8" i="69"/>
  <c r="R5" i="69"/>
  <c r="U4" i="69"/>
  <c r="U7" i="69"/>
  <c r="T6" i="69"/>
  <c r="U8" i="69"/>
  <c r="T3" i="69"/>
  <c r="S6" i="69"/>
  <c r="T4" i="69"/>
  <c r="T8" i="69"/>
  <c r="U5" i="69"/>
  <c r="T5" i="69"/>
  <c r="U3" i="69"/>
  <c r="T7" i="69"/>
  <c r="U6" i="69"/>
  <c r="R7" i="69"/>
  <c r="S8" i="69"/>
  <c r="S4" i="69"/>
  <c r="S5" i="69"/>
  <c r="O9" i="69"/>
  <c r="O6" i="69"/>
  <c r="O3" i="69"/>
  <c r="B8" i="69"/>
  <c r="O8" i="69" s="1"/>
  <c r="B4" i="69"/>
  <c r="O4" i="69" s="1"/>
  <c r="B7" i="69"/>
  <c r="O7" i="69" s="1"/>
  <c r="B5" i="69"/>
  <c r="O5" i="69" s="1"/>
  <c r="D66" i="74"/>
  <c r="J70" i="74"/>
  <c r="T48" i="74"/>
  <c r="C35" i="69"/>
  <c r="T57" i="74" s="1"/>
  <c r="S56" i="74"/>
  <c r="C33" i="69"/>
  <c r="N57" i="74" s="1"/>
  <c r="M56" i="74"/>
  <c r="T47" i="74"/>
  <c r="T46" i="74"/>
  <c r="T44" i="74"/>
  <c r="T45" i="74"/>
  <c r="V24" i="74"/>
  <c r="Q25" i="69"/>
  <c r="Q30" i="69" s="1"/>
  <c r="K7" i="69"/>
  <c r="J8" i="69"/>
  <c r="J3" i="69"/>
  <c r="K8" i="69"/>
  <c r="J4" i="69"/>
  <c r="K5" i="69"/>
  <c r="J7" i="69"/>
  <c r="K3" i="69"/>
  <c r="K4" i="69"/>
  <c r="J5" i="69"/>
  <c r="D73" i="69" l="1"/>
  <c r="E38" i="69" l="1"/>
  <c r="E56" i="69"/>
  <c r="U2" i="69" l="1"/>
  <c r="R3" i="69"/>
  <c r="R4" i="69"/>
  <c r="T2" i="69"/>
  <c r="R2" i="69"/>
  <c r="S2" i="69"/>
  <c r="A13" i="69" l="1"/>
  <c r="H3" i="69" l="1"/>
  <c r="H5" i="69"/>
  <c r="H4" i="69"/>
  <c r="F6" i="69" l="1"/>
  <c r="B13" i="69" s="1"/>
  <c r="D52" i="74" s="1"/>
  <c r="H8" i="69"/>
  <c r="H7" i="69"/>
  <c r="G6" i="69"/>
  <c r="G9" i="69" s="1"/>
  <c r="F9" i="69" l="1"/>
  <c r="I6" i="69" s="1"/>
  <c r="H6" i="69"/>
  <c r="I9" i="69" l="1"/>
  <c r="I5" i="69"/>
  <c r="H9" i="69"/>
  <c r="I8" i="69"/>
  <c r="I4" i="69"/>
  <c r="I7" i="69"/>
  <c r="I3" i="69"/>
  <c r="D35" i="69"/>
  <c r="E35" i="69" s="1"/>
  <c r="D33" i="69"/>
  <c r="E33" i="69" s="1"/>
  <c r="C6" i="69"/>
  <c r="C9" i="69" s="1"/>
  <c r="J19" i="69"/>
  <c r="D3" i="69"/>
  <c r="L5" i="69"/>
  <c r="N58" i="74" l="1"/>
  <c r="T58" i="74"/>
  <c r="Q24" i="69"/>
  <c r="Q29" i="69" s="1"/>
  <c r="B29" i="69"/>
  <c r="A65" i="74" s="1"/>
  <c r="O19" i="69"/>
  <c r="B15" i="69"/>
  <c r="D46" i="74" s="1"/>
  <c r="G19" i="69"/>
  <c r="H19" i="69"/>
  <c r="I19" i="69"/>
  <c r="C29" i="69"/>
  <c r="B65" i="74" s="1"/>
  <c r="B63" i="69"/>
  <c r="B59" i="69"/>
  <c r="C65" i="69"/>
  <c r="C61" i="69"/>
  <c r="B70" i="69"/>
  <c r="C68" i="69"/>
  <c r="C69" i="69"/>
  <c r="C57" i="69"/>
  <c r="B57" i="69"/>
  <c r="C70" i="69"/>
  <c r="B66" i="69"/>
  <c r="C64" i="69"/>
  <c r="B69" i="69"/>
  <c r="C67" i="69"/>
  <c r="B68" i="69"/>
  <c r="C66" i="69"/>
  <c r="B62" i="69"/>
  <c r="C60" i="69"/>
  <c r="B65" i="69"/>
  <c r="C63" i="69"/>
  <c r="B64" i="69"/>
  <c r="C62" i="69"/>
  <c r="B58" i="69"/>
  <c r="B67" i="69"/>
  <c r="B61" i="69"/>
  <c r="C59" i="69"/>
  <c r="B60" i="69"/>
  <c r="C58" i="69"/>
  <c r="F29" i="69"/>
  <c r="P29" i="69"/>
  <c r="C53" i="69"/>
  <c r="E43" i="69" s="1"/>
  <c r="B53" i="69"/>
  <c r="D49" i="69" s="1"/>
  <c r="K6" i="69"/>
  <c r="K9" i="69" s="1"/>
  <c r="D6" i="69"/>
  <c r="K29" i="69"/>
  <c r="N29" i="69"/>
  <c r="G29" i="69"/>
  <c r="M29" i="69"/>
  <c r="L3" i="69"/>
  <c r="J6" i="69"/>
  <c r="I29" i="69"/>
  <c r="H29" i="69"/>
  <c r="J29" i="69"/>
  <c r="L7" i="69"/>
  <c r="O29" i="69"/>
  <c r="L29" i="69"/>
  <c r="L4" i="69"/>
  <c r="L8" i="69"/>
  <c r="E29" i="69"/>
  <c r="D29" i="69"/>
  <c r="U29" i="69" l="1"/>
  <c r="F60" i="74"/>
  <c r="F61" i="74"/>
  <c r="B14" i="69"/>
  <c r="D49" i="74" s="1"/>
  <c r="E3" i="69"/>
  <c r="E6" i="69"/>
  <c r="B77" i="69"/>
  <c r="B76" i="69"/>
  <c r="B79" i="69"/>
  <c r="B75" i="69"/>
  <c r="B78" i="69"/>
  <c r="B74" i="69"/>
  <c r="B71" i="69"/>
  <c r="C71" i="69"/>
  <c r="D41" i="69"/>
  <c r="D44" i="69"/>
  <c r="E41" i="69"/>
  <c r="D43" i="69"/>
  <c r="D39" i="69"/>
  <c r="D48" i="69"/>
  <c r="E45" i="69"/>
  <c r="E39" i="69"/>
  <c r="E46" i="69"/>
  <c r="E52" i="69"/>
  <c r="E50" i="69"/>
  <c r="E47" i="69"/>
  <c r="E49" i="69"/>
  <c r="E42" i="69"/>
  <c r="D47" i="69"/>
  <c r="D45" i="69"/>
  <c r="D50" i="69"/>
  <c r="D51" i="69"/>
  <c r="E48" i="69"/>
  <c r="D52" i="69"/>
  <c r="E44" i="69"/>
  <c r="E51" i="69"/>
  <c r="D40" i="69"/>
  <c r="E40" i="69"/>
  <c r="D46" i="69"/>
  <c r="D42" i="69"/>
  <c r="J9" i="69"/>
  <c r="L6" i="69"/>
  <c r="D9" i="69"/>
  <c r="E9" i="69"/>
  <c r="G61" i="74" l="1"/>
  <c r="G60" i="74"/>
  <c r="C76" i="69"/>
  <c r="D76" i="69"/>
  <c r="C77" i="69"/>
  <c r="D77" i="69"/>
  <c r="C78" i="69"/>
  <c r="D78" i="69"/>
  <c r="D79" i="69"/>
  <c r="C79" i="69"/>
  <c r="D74" i="69"/>
  <c r="C74" i="69"/>
  <c r="C75" i="69"/>
  <c r="D75" i="69"/>
  <c r="M6" i="69"/>
  <c r="L9" i="69"/>
  <c r="M9" i="69"/>
  <c r="M4" i="69"/>
  <c r="M5" i="69"/>
  <c r="M3" i="69"/>
  <c r="M7" i="69"/>
  <c r="M8" i="69"/>
  <c r="E4" i="69"/>
  <c r="D4" i="69"/>
  <c r="E5" i="69"/>
  <c r="D5" i="69"/>
  <c r="I32" i="74"/>
  <c r="D7" i="69"/>
  <c r="E7" i="69"/>
  <c r="I33" i="74"/>
  <c r="D8" i="69"/>
  <c r="E8" i="6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IJBO0740</author>
  </authors>
  <commentList>
    <comment ref="B1" authorId="0" shapeId="0" xr:uid="{00000000-0006-0000-0400-000001000000}">
      <text>
        <r>
          <rPr>
            <b/>
            <sz val="8"/>
            <color indexed="81"/>
            <rFont val="Tahoma"/>
            <family val="2"/>
          </rPr>
          <t>IJBO0740:</t>
        </r>
        <r>
          <rPr>
            <sz val="8"/>
            <color indexed="81"/>
            <rFont val="Tahoma"/>
            <family val="2"/>
          </rPr>
          <t xml:space="preserve">
201306</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IJBO0740</author>
  </authors>
  <commentList>
    <comment ref="C1" authorId="0" shapeId="0" xr:uid="{00000000-0006-0000-0500-000001000000}">
      <text>
        <r>
          <rPr>
            <b/>
            <sz val="8"/>
            <color indexed="81"/>
            <rFont val="Tahoma"/>
            <family val="2"/>
          </rPr>
          <t>IJBO0740:</t>
        </r>
        <r>
          <rPr>
            <sz val="8"/>
            <color indexed="81"/>
            <rFont val="Tahoma"/>
            <family val="2"/>
          </rPr>
          <t xml:space="preserve">
2013-06</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IJBO0740</author>
  </authors>
  <commentList>
    <comment ref="C1" authorId="0" shapeId="0" xr:uid="{C92ED7D7-5139-4157-A67E-0B5639900E95}">
      <text>
        <r>
          <rPr>
            <b/>
            <sz val="8"/>
            <color indexed="81"/>
            <rFont val="Tahoma"/>
            <family val="2"/>
          </rPr>
          <t>IJBO0740:</t>
        </r>
        <r>
          <rPr>
            <sz val="8"/>
            <color indexed="81"/>
            <rFont val="Tahoma"/>
            <family val="2"/>
          </rPr>
          <t xml:space="preserve">
2013-06</t>
        </r>
      </text>
    </comment>
  </commentList>
</comments>
</file>

<file path=xl/sharedStrings.xml><?xml version="1.0" encoding="utf-8"?>
<sst xmlns="http://schemas.openxmlformats.org/spreadsheetml/2006/main" count="11870" uniqueCount="4141">
  <si>
    <t>F</t>
  </si>
  <si>
    <t>H</t>
  </si>
  <si>
    <t>Mois</t>
  </si>
  <si>
    <t>TOTAL</t>
  </si>
  <si>
    <t>RSA</t>
  </si>
  <si>
    <t>è</t>
  </si>
  <si>
    <t>ì</t>
  </si>
  <si>
    <t>î</t>
  </si>
  <si>
    <t>Bassin de Lisieux</t>
  </si>
  <si>
    <t>Bassin de Falaise</t>
  </si>
  <si>
    <t>Bassin de Bayeux</t>
  </si>
  <si>
    <t>Bassin de Caen</t>
  </si>
  <si>
    <t>Bassin de Vire</t>
  </si>
  <si>
    <t>Bassin de Rouen</t>
  </si>
  <si>
    <t>Bassin du Pays de Caux</t>
  </si>
  <si>
    <t>Bassin de Caux-Maritime</t>
  </si>
  <si>
    <t>Bassin du Tréport</t>
  </si>
  <si>
    <t>Bassin de Forges-les-Eaux</t>
  </si>
  <si>
    <t>Bassin du Havre</t>
  </si>
  <si>
    <t>Bassin de Fécamp</t>
  </si>
  <si>
    <t>Bassin de Lillebonne</t>
  </si>
  <si>
    <t>Bassin d'Elbeuf</t>
  </si>
  <si>
    <t>Bassin de Louviers</t>
  </si>
  <si>
    <t>Bassin d'Évreux</t>
  </si>
  <si>
    <t>Bassin de Vernon</t>
  </si>
  <si>
    <t>Bassin de Bernay</t>
  </si>
  <si>
    <t>Bassin de Pont-Audemer</t>
  </si>
  <si>
    <t>Bassin de Gisors</t>
  </si>
  <si>
    <t>Bassin du Nord-Cotentin</t>
  </si>
  <si>
    <t>Bassin du Sud-Manche</t>
  </si>
  <si>
    <t>Bassin de Flers</t>
  </si>
  <si>
    <t>Bassin d'Alençon</t>
  </si>
  <si>
    <t>Bassin d'Argentan</t>
  </si>
  <si>
    <t>département</t>
  </si>
  <si>
    <t>Données STMT</t>
  </si>
  <si>
    <t>Cat A</t>
  </si>
  <si>
    <t>Cat ABC</t>
  </si>
  <si>
    <t>Cat ABCDE</t>
  </si>
  <si>
    <t>Cat B</t>
  </si>
  <si>
    <t>Cat C</t>
  </si>
  <si>
    <t>Cat D</t>
  </si>
  <si>
    <t>Cat E</t>
  </si>
  <si>
    <t>Moisp</t>
  </si>
  <si>
    <t>Évol</t>
  </si>
  <si>
    <t>Prop</t>
  </si>
  <si>
    <t>Normandie</t>
  </si>
  <si>
    <t>Bassin</t>
  </si>
  <si>
    <t>&gt;&gt; Cat ABC</t>
  </si>
  <si>
    <t>&gt;&gt; Profil</t>
  </si>
  <si>
    <t>Cat.A</t>
  </si>
  <si>
    <t>Inscrit 1an ou plus</t>
  </si>
  <si>
    <t>Niveau CAP/BEP ou infra</t>
  </si>
  <si>
    <t>&gt;&gt; Cat ABC (Prop.)</t>
  </si>
  <si>
    <t>&gt;&gt; Cat ABC (nb)</t>
  </si>
  <si>
    <t>Niveau 4e ou 3e</t>
  </si>
  <si>
    <t>Niveau CAP/BEP</t>
  </si>
  <si>
    <t>Niveau BAC</t>
  </si>
  <si>
    <t>Niveau BAC+2 ou plus</t>
  </si>
  <si>
    <t>Public PIC</t>
  </si>
  <si>
    <t>Suivi</t>
  </si>
  <si>
    <t>Guidé</t>
  </si>
  <si>
    <t>Renforcé</t>
  </si>
  <si>
    <t>Global</t>
  </si>
  <si>
    <t>BOE</t>
  </si>
  <si>
    <t>Non BOE</t>
  </si>
  <si>
    <t>&gt;&gt; Entrées</t>
  </si>
  <si>
    <t>&gt;&gt; Sorties</t>
  </si>
  <si>
    <t>&gt;&gt; Domaines les plus recherchés</t>
  </si>
  <si>
    <t>cat_ABC</t>
  </si>
  <si>
    <t>h_abc</t>
  </si>
  <si>
    <t>f_abc</t>
  </si>
  <si>
    <t>nondeld_abc</t>
  </si>
  <si>
    <t>deld_abc</t>
  </si>
  <si>
    <t>rsa_abc</t>
  </si>
  <si>
    <t>boe_abc</t>
  </si>
  <si>
    <t>niv12_abc</t>
  </si>
  <si>
    <t>niv3_abc</t>
  </si>
  <si>
    <t>niv4_abc</t>
  </si>
  <si>
    <t>niv5_abc</t>
  </si>
  <si>
    <t>niv5b_abc</t>
  </si>
  <si>
    <t>niv6_abc</t>
  </si>
  <si>
    <t>domaine_a</t>
  </si>
  <si>
    <t>domaine_b</t>
  </si>
  <si>
    <t>domaine_c</t>
  </si>
  <si>
    <t>domaine_d</t>
  </si>
  <si>
    <t>domaine_e</t>
  </si>
  <si>
    <t>domaine_f</t>
  </si>
  <si>
    <t>domaine_g</t>
  </si>
  <si>
    <t>domaine_h</t>
  </si>
  <si>
    <t>domaine_i</t>
  </si>
  <si>
    <t>domaine_j</t>
  </si>
  <si>
    <t>domaine_k</t>
  </si>
  <si>
    <t>domaine_l</t>
  </si>
  <si>
    <t>domaine_m</t>
  </si>
  <si>
    <t>domaine_n</t>
  </si>
  <si>
    <t>suivi</t>
  </si>
  <si>
    <t>guide</t>
  </si>
  <si>
    <t>renforce</t>
  </si>
  <si>
    <t>global</t>
  </si>
  <si>
    <t>cat_A</t>
  </si>
  <si>
    <t>cat_ABCprec</t>
  </si>
  <si>
    <t xml:space="preserve">soit </t>
  </si>
  <si>
    <t/>
  </si>
  <si>
    <t>indem</t>
  </si>
  <si>
    <t>indem_rac</t>
  </si>
  <si>
    <t>indem_CSP</t>
  </si>
  <si>
    <t>indem_FOR</t>
  </si>
  <si>
    <t>indem_sol</t>
  </si>
  <si>
    <t>indem_rsa</t>
  </si>
  <si>
    <t>non_indem</t>
  </si>
  <si>
    <t>ROME</t>
  </si>
  <si>
    <t>tot</t>
  </si>
  <si>
    <t>K2204</t>
  </si>
  <si>
    <t>K1304</t>
  </si>
  <si>
    <t>D1507</t>
  </si>
  <si>
    <t>K1303</t>
  </si>
  <si>
    <t>N4105</t>
  </si>
  <si>
    <t>N1105</t>
  </si>
  <si>
    <t>D1214</t>
  </si>
  <si>
    <t>K1302</t>
  </si>
  <si>
    <t>A1203</t>
  </si>
  <si>
    <t>N1103</t>
  </si>
  <si>
    <t>M1607</t>
  </si>
  <si>
    <t>F1606</t>
  </si>
  <si>
    <t>G1603</t>
  </si>
  <si>
    <t>M1601</t>
  </si>
  <si>
    <t>G1605</t>
  </si>
  <si>
    <t>F1704</t>
  </si>
  <si>
    <t>D1505</t>
  </si>
  <si>
    <t>G1602</t>
  </si>
  <si>
    <t>I1203</t>
  </si>
  <si>
    <t>K2503</t>
  </si>
  <si>
    <t>M1602</t>
  </si>
  <si>
    <t>D1106</t>
  </si>
  <si>
    <t>D1408</t>
  </si>
  <si>
    <t>N1101</t>
  </si>
  <si>
    <t>H3302</t>
  </si>
  <si>
    <t>J1301</t>
  </si>
  <si>
    <t>K2104</t>
  </si>
  <si>
    <t>G1803</t>
  </si>
  <si>
    <t>I1604</t>
  </si>
  <si>
    <t>G1203</t>
  </si>
  <si>
    <t>K2107</t>
  </si>
  <si>
    <t>N4101</t>
  </si>
  <si>
    <t>F1703</t>
  </si>
  <si>
    <t>F1701</t>
  </si>
  <si>
    <t>M1805</t>
  </si>
  <si>
    <t>D1202</t>
  </si>
  <si>
    <t>M1203</t>
  </si>
  <si>
    <t>D1208</t>
  </si>
  <si>
    <t>F1602</t>
  </si>
  <si>
    <t>G1801</t>
  </si>
  <si>
    <t>D1212</t>
  </si>
  <si>
    <t>K2303</t>
  </si>
  <si>
    <t>B1803</t>
  </si>
  <si>
    <t>F1603</t>
  </si>
  <si>
    <t>I1401</t>
  </si>
  <si>
    <t>L1202</t>
  </si>
  <si>
    <t>N4103</t>
  </si>
  <si>
    <t>D1211</t>
  </si>
  <si>
    <t>D1401</t>
  </si>
  <si>
    <t>E1205</t>
  </si>
  <si>
    <t>F1604</t>
  </si>
  <si>
    <t>D1402</t>
  </si>
  <si>
    <t>G1802</t>
  </si>
  <si>
    <t>K1206</t>
  </si>
  <si>
    <t>K2501</t>
  </si>
  <si>
    <t>M1609</t>
  </si>
  <si>
    <t>I1202</t>
  </si>
  <si>
    <t>D1301</t>
  </si>
  <si>
    <t>F1302</t>
  </si>
  <si>
    <t>G1204</t>
  </si>
  <si>
    <t>G1501</t>
  </si>
  <si>
    <t>G1703</t>
  </si>
  <si>
    <t>D1102</t>
  </si>
  <si>
    <t>K2111</t>
  </si>
  <si>
    <t>E1103</t>
  </si>
  <si>
    <t>G1202</t>
  </si>
  <si>
    <t>K1903</t>
  </si>
  <si>
    <t>I1309</t>
  </si>
  <si>
    <t>M1605</t>
  </si>
  <si>
    <t>M1604</t>
  </si>
  <si>
    <t>E1108</t>
  </si>
  <si>
    <t>H2206</t>
  </si>
  <si>
    <t>H2301</t>
  </si>
  <si>
    <t>K1207</t>
  </si>
  <si>
    <t>G1402</t>
  </si>
  <si>
    <t>M1705</t>
  </si>
  <si>
    <t>H1404</t>
  </si>
  <si>
    <t>H2909</t>
  </si>
  <si>
    <t>K1601</t>
  </si>
  <si>
    <t>N1202</t>
  </si>
  <si>
    <t>N4102</t>
  </si>
  <si>
    <t>A1501</t>
  </si>
  <si>
    <t>A1414</t>
  </si>
  <si>
    <t>C1504</t>
  </si>
  <si>
    <t>F1613</t>
  </si>
  <si>
    <t>H1206</t>
  </si>
  <si>
    <t>H3301</t>
  </si>
  <si>
    <t>M1603</t>
  </si>
  <si>
    <t>D1403</t>
  </si>
  <si>
    <t>E1106</t>
  </si>
  <si>
    <t>F1104</t>
  </si>
  <si>
    <t>J1304</t>
  </si>
  <si>
    <t>K1204</t>
  </si>
  <si>
    <t>A1202</t>
  </si>
  <si>
    <t>B1101</t>
  </si>
  <si>
    <t>E1104</t>
  </si>
  <si>
    <t>F1610</t>
  </si>
  <si>
    <t>H1503</t>
  </si>
  <si>
    <t>H2102</t>
  </si>
  <si>
    <t>J1305</t>
  </si>
  <si>
    <t>M1810</t>
  </si>
  <si>
    <t>D1104</t>
  </si>
  <si>
    <t>F1611</t>
  </si>
  <si>
    <t>H2902</t>
  </si>
  <si>
    <t>H2903</t>
  </si>
  <si>
    <t>I1304</t>
  </si>
  <si>
    <t>I1307</t>
  </si>
  <si>
    <t>I1310</t>
  </si>
  <si>
    <t>I1503</t>
  </si>
  <si>
    <t>K2105</t>
  </si>
  <si>
    <t>F1106</t>
  </si>
  <si>
    <t>H2914</t>
  </si>
  <si>
    <t>K1201</t>
  </si>
  <si>
    <t>K1301</t>
  </si>
  <si>
    <t>K2304</t>
  </si>
  <si>
    <t>M1501</t>
  </si>
  <si>
    <t>M1608</t>
  </si>
  <si>
    <t>D1209</t>
  </si>
  <si>
    <t>D1501</t>
  </si>
  <si>
    <t>F1608</t>
  </si>
  <si>
    <t>G1604</t>
  </si>
  <si>
    <t>J1501</t>
  </si>
  <si>
    <t>K1801</t>
  </si>
  <si>
    <t>M1402</t>
  </si>
  <si>
    <t>H1502</t>
  </si>
  <si>
    <t>H2906</t>
  </si>
  <si>
    <t>H2913</t>
  </si>
  <si>
    <t>K1103</t>
  </si>
  <si>
    <t>L1203</t>
  </si>
  <si>
    <t>L1508</t>
  </si>
  <si>
    <t>M1801</t>
  </si>
  <si>
    <t>E1201</t>
  </si>
  <si>
    <t>I1606</t>
  </si>
  <si>
    <t>K1902</t>
  </si>
  <si>
    <t>K2402</t>
  </si>
  <si>
    <t>N1303</t>
  </si>
  <si>
    <t>D1205</t>
  </si>
  <si>
    <t>D1404</t>
  </si>
  <si>
    <t>D1406</t>
  </si>
  <si>
    <t>F1101</t>
  </si>
  <si>
    <t>F1607</t>
  </si>
  <si>
    <t>I1607</t>
  </si>
  <si>
    <t>K1104</t>
  </si>
  <si>
    <t>K1205</t>
  </si>
  <si>
    <t>K1802</t>
  </si>
  <si>
    <t>M1302</t>
  </si>
  <si>
    <t>C1206</t>
  </si>
  <si>
    <t>D1407</t>
  </si>
  <si>
    <t>G1401</t>
  </si>
  <si>
    <t>K2201</t>
  </si>
  <si>
    <t>M1707</t>
  </si>
  <si>
    <t>B1805</t>
  </si>
  <si>
    <t>C1102</t>
  </si>
  <si>
    <t>D1101</t>
  </si>
  <si>
    <t>D1405</t>
  </si>
  <si>
    <t>F1502</t>
  </si>
  <si>
    <t>F1605</t>
  </si>
  <si>
    <t>G1101</t>
  </si>
  <si>
    <t>G1502</t>
  </si>
  <si>
    <t>K2202</t>
  </si>
  <si>
    <t>K2401</t>
  </si>
  <si>
    <t>M1101</t>
  </si>
  <si>
    <t>N1102</t>
  </si>
  <si>
    <t>N1301</t>
  </si>
  <si>
    <t>A1408</t>
  </si>
  <si>
    <t>A1416</t>
  </si>
  <si>
    <t>C1109</t>
  </si>
  <si>
    <t>D1213</t>
  </si>
  <si>
    <t>E1101</t>
  </si>
  <si>
    <t>F1201</t>
  </si>
  <si>
    <t>G1303</t>
  </si>
  <si>
    <t>G1403</t>
  </si>
  <si>
    <t>H1203</t>
  </si>
  <si>
    <t>H1208</t>
  </si>
  <si>
    <t>H1302</t>
  </si>
  <si>
    <t>H2101</t>
  </si>
  <si>
    <t>H2502</t>
  </si>
  <si>
    <t>H2604</t>
  </si>
  <si>
    <t>I1306</t>
  </si>
  <si>
    <t>J1302</t>
  </si>
  <si>
    <t>K2106</t>
  </si>
  <si>
    <t>K2108</t>
  </si>
  <si>
    <t>L1101</t>
  </si>
  <si>
    <t>L1201</t>
  </si>
  <si>
    <t>L1304</t>
  </si>
  <si>
    <t>M1201</t>
  </si>
  <si>
    <t>M1502</t>
  </si>
  <si>
    <t>M1606</t>
  </si>
  <si>
    <t>M1802</t>
  </si>
  <si>
    <t>A1303</t>
  </si>
  <si>
    <t>A1401</t>
  </si>
  <si>
    <t>B1806</t>
  </si>
  <si>
    <t>C1401</t>
  </si>
  <si>
    <t>D1207</t>
  </si>
  <si>
    <t>D1210</t>
  </si>
  <si>
    <t>E1107</t>
  </si>
  <si>
    <t>F1105</t>
  </si>
  <si>
    <t>F1702</t>
  </si>
  <si>
    <t>G1102</t>
  </si>
  <si>
    <t>G1201</t>
  </si>
  <si>
    <t>H1210</t>
  </si>
  <si>
    <t>H1303</t>
  </si>
  <si>
    <t>H2207</t>
  </si>
  <si>
    <t>H2603</t>
  </si>
  <si>
    <t>H2901</t>
  </si>
  <si>
    <t>I1302</t>
  </si>
  <si>
    <t>I1308</t>
  </si>
  <si>
    <t>I1402</t>
  </si>
  <si>
    <t>J1303</t>
  </si>
  <si>
    <t>J1506</t>
  </si>
  <si>
    <t>K1203</t>
  </si>
  <si>
    <t>K1305</t>
  </si>
  <si>
    <t>K1404</t>
  </si>
  <si>
    <t>K1705</t>
  </si>
  <si>
    <t>L1103</t>
  </si>
  <si>
    <t>L1506</t>
  </si>
  <si>
    <t>M1205</t>
  </si>
  <si>
    <t>M1401</t>
  </si>
  <si>
    <t>M1403</t>
  </si>
  <si>
    <t>M1704</t>
  </si>
  <si>
    <t>N2101</t>
  </si>
  <si>
    <t>N4203</t>
  </si>
  <si>
    <t>A1201</t>
  </si>
  <si>
    <t>C1301</t>
  </si>
  <si>
    <t>C1503</t>
  </si>
  <si>
    <t>D1201</t>
  </si>
  <si>
    <t>D1503</t>
  </si>
  <si>
    <t>F1102</t>
  </si>
  <si>
    <t>F1108</t>
  </si>
  <si>
    <t>G1601</t>
  </si>
  <si>
    <t>H1102</t>
  </si>
  <si>
    <t>H1204</t>
  </si>
  <si>
    <t>H2602</t>
  </si>
  <si>
    <t>H3101</t>
  </si>
  <si>
    <t>I1305</t>
  </si>
  <si>
    <t>J1102</t>
  </si>
  <si>
    <t>J1307</t>
  </si>
  <si>
    <t>K2110</t>
  </si>
  <si>
    <t>L1302</t>
  </si>
  <si>
    <t>L1303</t>
  </si>
  <si>
    <t>L1401</t>
  </si>
  <si>
    <t>L1503</t>
  </si>
  <si>
    <t>M1204</t>
  </si>
  <si>
    <t>M1803</t>
  </si>
  <si>
    <t>M1806</t>
  </si>
  <si>
    <t>N2201</t>
  </si>
  <si>
    <t>N3203</t>
  </si>
  <si>
    <t>N4104</t>
  </si>
  <si>
    <t>A1301</t>
  </si>
  <si>
    <t>A1403</t>
  </si>
  <si>
    <t>A1503</t>
  </si>
  <si>
    <t>B1802</t>
  </si>
  <si>
    <t>C1201</t>
  </si>
  <si>
    <t>C1205</t>
  </si>
  <si>
    <t>C1501</t>
  </si>
  <si>
    <t>D1103</t>
  </si>
  <si>
    <t>D1107</t>
  </si>
  <si>
    <t>D1502</t>
  </si>
  <si>
    <t>D1508</t>
  </si>
  <si>
    <t>E1301</t>
  </si>
  <si>
    <t>E1305</t>
  </si>
  <si>
    <t>E1306</t>
  </si>
  <si>
    <t>F1202</t>
  </si>
  <si>
    <t>F1601</t>
  </si>
  <si>
    <t>F1609</t>
  </si>
  <si>
    <t>F1612</t>
  </si>
  <si>
    <t>F1705</t>
  </si>
  <si>
    <t>G1503</t>
  </si>
  <si>
    <t>H1209</t>
  </si>
  <si>
    <t>H1504</t>
  </si>
  <si>
    <t>H1506</t>
  </si>
  <si>
    <t>H2402</t>
  </si>
  <si>
    <t>H2504</t>
  </si>
  <si>
    <t>H2701</t>
  </si>
  <si>
    <t>H2907</t>
  </si>
  <si>
    <t>H3201</t>
  </si>
  <si>
    <t>H3203</t>
  </si>
  <si>
    <t>H3404</t>
  </si>
  <si>
    <t>I1303</t>
  </si>
  <si>
    <t>I1603</t>
  </si>
  <si>
    <t>J1103</t>
  </si>
  <si>
    <t>J1202</t>
  </si>
  <si>
    <t>J1402</t>
  </si>
  <si>
    <t>J1505</t>
  </si>
  <si>
    <t>K1602</t>
  </si>
  <si>
    <t>K1707</t>
  </si>
  <si>
    <t>K2112</t>
  </si>
  <si>
    <t>K2305</t>
  </si>
  <si>
    <t>K2502</t>
  </si>
  <si>
    <t>K2602</t>
  </si>
  <si>
    <t>L1504</t>
  </si>
  <si>
    <t>L1507</t>
  </si>
  <si>
    <t>M1301</t>
  </si>
  <si>
    <t>M1503</t>
  </si>
  <si>
    <t>M1703</t>
  </si>
  <si>
    <t>M1706</t>
  </si>
  <si>
    <t>M1808</t>
  </si>
  <si>
    <t>N1302</t>
  </si>
  <si>
    <t>N4302</t>
  </si>
  <si>
    <t>A1101</t>
  </si>
  <si>
    <t>A1302</t>
  </si>
  <si>
    <t>A1402</t>
  </si>
  <si>
    <t>A1409</t>
  </si>
  <si>
    <t>A1410</t>
  </si>
  <si>
    <t>A1504</t>
  </si>
  <si>
    <t>B1201</t>
  </si>
  <si>
    <t>B1302</t>
  </si>
  <si>
    <t>B1602</t>
  </si>
  <si>
    <t>B1804</t>
  </si>
  <si>
    <t>C1103</t>
  </si>
  <si>
    <t>C1202</t>
  </si>
  <si>
    <t>C1203</t>
  </si>
  <si>
    <t>C1502</t>
  </si>
  <si>
    <t>D1105</t>
  </si>
  <si>
    <t>D1206</t>
  </si>
  <si>
    <t>D1504</t>
  </si>
  <si>
    <t>D1506</t>
  </si>
  <si>
    <t>D1509</t>
  </si>
  <si>
    <t>E1102</t>
  </si>
  <si>
    <t>E1105</t>
  </si>
  <si>
    <t>E1204</t>
  </si>
  <si>
    <t>E1304</t>
  </si>
  <si>
    <t>E1307</t>
  </si>
  <si>
    <t>F1103</t>
  </si>
  <si>
    <t>F1107</t>
  </si>
  <si>
    <t>F1301</t>
  </si>
  <si>
    <t>F1501</t>
  </si>
  <si>
    <t>F1503</t>
  </si>
  <si>
    <t>G1205</t>
  </si>
  <si>
    <t>G1404</t>
  </si>
  <si>
    <t>G1701</t>
  </si>
  <si>
    <t>G1702</t>
  </si>
  <si>
    <t>G1804</t>
  </si>
  <si>
    <t>H1101</t>
  </si>
  <si>
    <t>H1201</t>
  </si>
  <si>
    <t>H1202</t>
  </si>
  <si>
    <t>H1205</t>
  </si>
  <si>
    <t>H1301</t>
  </si>
  <si>
    <t>H1402</t>
  </si>
  <si>
    <t>H2201</t>
  </si>
  <si>
    <t>H2208</t>
  </si>
  <si>
    <t>H2401</t>
  </si>
  <si>
    <t>H2415</t>
  </si>
  <si>
    <t>H2905</t>
  </si>
  <si>
    <t>H2908</t>
  </si>
  <si>
    <t>H2911</t>
  </si>
  <si>
    <t>H3303</t>
  </si>
  <si>
    <t>H3401</t>
  </si>
  <si>
    <t>I1201</t>
  </si>
  <si>
    <t>I1301</t>
  </si>
  <si>
    <t>I1501</t>
  </si>
  <si>
    <t>J1101</t>
  </si>
  <si>
    <t>J1201</t>
  </si>
  <si>
    <t>J1404</t>
  </si>
  <si>
    <t>J1405</t>
  </si>
  <si>
    <t>J1410</t>
  </si>
  <si>
    <t>J1502</t>
  </si>
  <si>
    <t>J1504</t>
  </si>
  <si>
    <t>K1202</t>
  </si>
  <si>
    <t>K1501</t>
  </si>
  <si>
    <t>K1701</t>
  </si>
  <si>
    <t>K1706</t>
  </si>
  <si>
    <t>K2102</t>
  </si>
  <si>
    <t>K2109</t>
  </si>
  <si>
    <t>K2203</t>
  </si>
  <si>
    <t>K2301</t>
  </si>
  <si>
    <t>K2306</t>
  </si>
  <si>
    <t>K2601</t>
  </si>
  <si>
    <t>K2603</t>
  </si>
  <si>
    <t>L1204</t>
  </si>
  <si>
    <t>L1501</t>
  </si>
  <si>
    <t>L1502</t>
  </si>
  <si>
    <t>L1509</t>
  </si>
  <si>
    <t>M1102</t>
  </si>
  <si>
    <t>M1404</t>
  </si>
  <si>
    <t>M1701</t>
  </si>
  <si>
    <t>M1804</t>
  </si>
  <si>
    <t>N1104</t>
  </si>
  <si>
    <t>N1201</t>
  </si>
  <si>
    <t>N2102</t>
  </si>
  <si>
    <t>N2203</t>
  </si>
  <si>
    <t>N3201</t>
  </si>
  <si>
    <t>N4201</t>
  </si>
  <si>
    <t>N4204</t>
  </si>
  <si>
    <t>N4401</t>
  </si>
  <si>
    <t>C1204</t>
  </si>
  <si>
    <t>L1102</t>
  </si>
  <si>
    <t>N2202</t>
  </si>
  <si>
    <t>A1412</t>
  </si>
  <si>
    <t>H3102</t>
  </si>
  <si>
    <t>J1406</t>
  </si>
  <si>
    <t>K1403</t>
  </si>
  <si>
    <t>L1505</t>
  </si>
  <si>
    <t>M1207</t>
  </si>
  <si>
    <t>N3102</t>
  </si>
  <si>
    <t>N4402</t>
  </si>
  <si>
    <t>A1415</t>
  </si>
  <si>
    <t>A1407</t>
  </si>
  <si>
    <t>H2605</t>
  </si>
  <si>
    <t>A1406</t>
  </si>
  <si>
    <t>B1301</t>
  </si>
  <si>
    <t>F1204</t>
  </si>
  <si>
    <t>G1301</t>
  </si>
  <si>
    <t>H1403</t>
  </si>
  <si>
    <t>H2404</t>
  </si>
  <si>
    <t>H2801</t>
  </si>
  <si>
    <t>I1605</t>
  </si>
  <si>
    <t>J1408</t>
  </si>
  <si>
    <t>K1703</t>
  </si>
  <si>
    <t>D1204</t>
  </si>
  <si>
    <t>G1206</t>
  </si>
  <si>
    <t>H2205</t>
  </si>
  <si>
    <t>H2805</t>
  </si>
  <si>
    <t>H3402</t>
  </si>
  <si>
    <t>I1102</t>
  </si>
  <si>
    <t>A1405</t>
  </si>
  <si>
    <t>H2409</t>
  </si>
  <si>
    <t>I1502</t>
  </si>
  <si>
    <t>K2101</t>
  </si>
  <si>
    <t>F1401</t>
  </si>
  <si>
    <t>M1202</t>
  </si>
  <si>
    <t>N3101</t>
  </si>
  <si>
    <t>C1105</t>
  </si>
  <si>
    <t>N4403</t>
  </si>
  <si>
    <t>A1204</t>
  </si>
  <si>
    <t>A1404</t>
  </si>
  <si>
    <t>B1402</t>
  </si>
  <si>
    <t>B1501</t>
  </si>
  <si>
    <t>C1104</t>
  </si>
  <si>
    <t>H1501</t>
  </si>
  <si>
    <t>H2209</t>
  </si>
  <si>
    <t>H2403</t>
  </si>
  <si>
    <t>H2601</t>
  </si>
  <si>
    <t>I1101</t>
  </si>
  <si>
    <t>I1103</t>
  </si>
  <si>
    <t>I1601</t>
  </si>
  <si>
    <t>I1602</t>
  </si>
  <si>
    <t>K2103</t>
  </si>
  <si>
    <t>N3103</t>
  </si>
  <si>
    <t>A1205</t>
  </si>
  <si>
    <t>B1303</t>
  </si>
  <si>
    <t>B1603</t>
  </si>
  <si>
    <t>C1106</t>
  </si>
  <si>
    <t>H1207</t>
  </si>
  <si>
    <t>K2302</t>
  </si>
  <si>
    <t>A1502</t>
  </si>
  <si>
    <t>H2910</t>
  </si>
  <si>
    <t>E1308</t>
  </si>
  <si>
    <t>E1401</t>
  </si>
  <si>
    <t>K1401</t>
  </si>
  <si>
    <t>H3202</t>
  </si>
  <si>
    <t>A1413</t>
  </si>
  <si>
    <t>C1302</t>
  </si>
  <si>
    <t>H2912</t>
  </si>
  <si>
    <t>A1411</t>
  </si>
  <si>
    <t>E1302</t>
  </si>
  <si>
    <t>E1402</t>
  </si>
  <si>
    <t>F1706</t>
  </si>
  <si>
    <t>H2411</t>
  </si>
  <si>
    <t>J1503</t>
  </si>
  <si>
    <t>N4202</t>
  </si>
  <si>
    <t>J1507</t>
  </si>
  <si>
    <t>K1704</t>
  </si>
  <si>
    <t>H1401</t>
  </si>
  <si>
    <t>H3403</t>
  </si>
  <si>
    <t>J1104</t>
  </si>
  <si>
    <t>M1206</t>
  </si>
  <si>
    <t>M1807</t>
  </si>
  <si>
    <t>E1203</t>
  </si>
  <si>
    <t>H2405</t>
  </si>
  <si>
    <t>H2904</t>
  </si>
  <si>
    <t>K1101</t>
  </si>
  <si>
    <t>H2802</t>
  </si>
  <si>
    <t>H2203</t>
  </si>
  <si>
    <t>H2804</t>
  </si>
  <si>
    <t>H2202</t>
  </si>
  <si>
    <t>F1203</t>
  </si>
  <si>
    <t>B1601</t>
  </si>
  <si>
    <t>D1203</t>
  </si>
  <si>
    <t>H2204</t>
  </si>
  <si>
    <t>H2412</t>
  </si>
  <si>
    <t>H2501</t>
  </si>
  <si>
    <t>K1102</t>
  </si>
  <si>
    <t>H2503</t>
  </si>
  <si>
    <t>B1401</t>
  </si>
  <si>
    <t>L1301</t>
  </si>
  <si>
    <t>F1402</t>
  </si>
  <si>
    <t>N4301</t>
  </si>
  <si>
    <t>E1303</t>
  </si>
  <si>
    <t>B1801</t>
  </si>
  <si>
    <t>H2410</t>
  </si>
  <si>
    <t>M1809</t>
  </si>
  <si>
    <t>&gt;&gt;Principaux métiers</t>
  </si>
  <si>
    <t>A1417</t>
  </si>
  <si>
    <t>B1604</t>
  </si>
  <si>
    <t>B1701</t>
  </si>
  <si>
    <t>C1101</t>
  </si>
  <si>
    <t>C1107</t>
  </si>
  <si>
    <t>C1108</t>
  </si>
  <si>
    <t>C1110</t>
  </si>
  <si>
    <t>C1207</t>
  </si>
  <si>
    <t>C1303</t>
  </si>
  <si>
    <t>E1202</t>
  </si>
  <si>
    <t>G1302</t>
  </si>
  <si>
    <t>H1505</t>
  </si>
  <si>
    <t>H2406</t>
  </si>
  <si>
    <t>H2407</t>
  </si>
  <si>
    <t>H2408</t>
  </si>
  <si>
    <t>H2413</t>
  </si>
  <si>
    <t>H2414</t>
  </si>
  <si>
    <t>H2505</t>
  </si>
  <si>
    <t>H2803</t>
  </si>
  <si>
    <t>J1306</t>
  </si>
  <si>
    <t>J1401</t>
  </si>
  <si>
    <t>J1403</t>
  </si>
  <si>
    <t>J1407</t>
  </si>
  <si>
    <t>J1409</t>
  </si>
  <si>
    <t>J1411</t>
  </si>
  <si>
    <t>J1412</t>
  </si>
  <si>
    <t>K1402</t>
  </si>
  <si>
    <t>K1405</t>
  </si>
  <si>
    <t>K1502</t>
  </si>
  <si>
    <t>K1503</t>
  </si>
  <si>
    <t>K1504</t>
  </si>
  <si>
    <t>K1505</t>
  </si>
  <si>
    <t>K1702</t>
  </si>
  <si>
    <t>K1901</t>
  </si>
  <si>
    <t>K1904</t>
  </si>
  <si>
    <t>M1702</t>
  </si>
  <si>
    <t>N2204</t>
  </si>
  <si>
    <t>N2205</t>
  </si>
  <si>
    <t>N3202</t>
  </si>
  <si>
    <t>en un an</t>
  </si>
  <si>
    <t>moins30_abc</t>
  </si>
  <si>
    <t>_30_49_abc</t>
  </si>
  <si>
    <t>_50_55_abc</t>
  </si>
  <si>
    <t>Plus55_abc</t>
  </si>
  <si>
    <t>qpv</t>
  </si>
  <si>
    <t>Moins de 30 ans</t>
  </si>
  <si>
    <t>De 30 à 49 ans</t>
  </si>
  <si>
    <t>De 50  à 55 ans</t>
  </si>
  <si>
    <t>QPV</t>
  </si>
  <si>
    <t>DC_LBLHIERARCHIENIV2</t>
  </si>
  <si>
    <t>Formation</t>
  </si>
  <si>
    <t>nb</t>
  </si>
  <si>
    <t>Bassin de Saint-Lô Coutances</t>
  </si>
  <si>
    <t>Bassin de Mortagne l'Aigle</t>
  </si>
  <si>
    <t>Département du Calvados</t>
  </si>
  <si>
    <t>Département de l'Eure</t>
  </si>
  <si>
    <t>Département de la Manche</t>
  </si>
  <si>
    <t>Département de l'Orne</t>
  </si>
  <si>
    <t>Département de Seine-Maritime</t>
  </si>
  <si>
    <t>CA Caux Seine Agglo</t>
  </si>
  <si>
    <t>Métropole Rouen Normandie</t>
  </si>
  <si>
    <t>CC de la Vallée de la Haute-Sarthe</t>
  </si>
  <si>
    <t>CC des Sources de l'Orne</t>
  </si>
  <si>
    <t>CA Seine Eure</t>
  </si>
  <si>
    <t>CA Flers Agglo</t>
  </si>
  <si>
    <t>CC du Pays de Mortagne-au-Perche</t>
  </si>
  <si>
    <t>CC de Granville, Terre et Mer</t>
  </si>
  <si>
    <t>CC de la Baie du Cotentin</t>
  </si>
  <si>
    <t>CC de Villedieu Intercom</t>
  </si>
  <si>
    <t>CC Normandie-Cabourg-Pays d'Auge</t>
  </si>
  <si>
    <t>CC Val Ès Dunes</t>
  </si>
  <si>
    <t>CU Caen la Mer</t>
  </si>
  <si>
    <t>CC de Pont-Audemer - Val de Risle</t>
  </si>
  <si>
    <t>CC Lieuvin Pays d'Auge</t>
  </si>
  <si>
    <t>CA Saint-Lô Agglo</t>
  </si>
  <si>
    <t>CC Roumois Seine</t>
  </si>
  <si>
    <t>CC Intercom Bernay Terres de Normandie</t>
  </si>
  <si>
    <t>CC Interco Normandie Sud Eure</t>
  </si>
  <si>
    <t>CC Cingal-Suisse Normande</t>
  </si>
  <si>
    <t>CC Vallées de l'Orne et de l'Odon</t>
  </si>
  <si>
    <t>CC Isigny-Omaha Intercom</t>
  </si>
  <si>
    <t>CC du Pays de Honfleur-Beuzeville</t>
  </si>
  <si>
    <t>CC Coutances Mer et Bocage</t>
  </si>
  <si>
    <t>CC Côte Ouest Centre Manche</t>
  </si>
  <si>
    <t>CA du Cotentin</t>
  </si>
  <si>
    <t>CC Coeur du Perche</t>
  </si>
  <si>
    <t>CC Andaine - Passais</t>
  </si>
  <si>
    <t>CC Argentan Intercom</t>
  </si>
  <si>
    <t>CC des Pays de l'Aigle</t>
  </si>
  <si>
    <t>CC Terroir de Caux</t>
  </si>
  <si>
    <t>CC Intercom de la Vire au Noireau</t>
  </si>
  <si>
    <t>CC des Hauts du Perche</t>
  </si>
  <si>
    <t>CA Mont-Saint-Michel-Normandie</t>
  </si>
  <si>
    <t>CC des Vallées d'Auge et du Merlerault</t>
  </si>
  <si>
    <t>CC Seulles Terre et Mer</t>
  </si>
  <si>
    <t>CC Pré-Bocage Intercom</t>
  </si>
  <si>
    <t>CA Lisieux Normandie</t>
  </si>
  <si>
    <t>CC Interrégionale Aumale - Blangy-sur-Bresle</t>
  </si>
  <si>
    <t>CC des Quatre Rivières</t>
  </si>
  <si>
    <t>CA Fécamp Caux Littoral Agglomération</t>
  </si>
  <si>
    <t>CC de la Côte d'Albâtre</t>
  </si>
  <si>
    <t>CC Plateau de Caux-Doudeville-Yerville</t>
  </si>
  <si>
    <t>CC Communauté Bray-Eawy</t>
  </si>
  <si>
    <t>CC Lyons Andelle</t>
  </si>
  <si>
    <t>CC Inter-Caux-Vexin</t>
  </si>
  <si>
    <t>CA Evreux Portes de Normandie</t>
  </si>
  <si>
    <t>CC des Collines du Perche Normand</t>
  </si>
  <si>
    <t>CC Domfront Tinchebray Interco</t>
  </si>
  <si>
    <t>CC du Pays Fertois et du Bocage Carrougien</t>
  </si>
  <si>
    <t>CC du Vexin Normand</t>
  </si>
  <si>
    <t>CA Seine Normandie Agglomération</t>
  </si>
  <si>
    <t>CU du Havre Seine Métropole</t>
  </si>
  <si>
    <t>CC Coeur Côte Fleurie</t>
  </si>
  <si>
    <t>CC du Pays de Falaise</t>
  </si>
  <si>
    <t>CC de Bayeux Intercom</t>
  </si>
  <si>
    <t>CC Coeur de Nacre</t>
  </si>
  <si>
    <t>CC Terre d'Auge</t>
  </si>
  <si>
    <t>CC du Pays de Conches</t>
  </si>
  <si>
    <t>CC du Pays du Neubourg</t>
  </si>
  <si>
    <t>CC du Val d'Orne</t>
  </si>
  <si>
    <t>CU d'Alençon</t>
  </si>
  <si>
    <t>CC Campagne-de-Caux</t>
  </si>
  <si>
    <t>CC des Villes Soeurs</t>
  </si>
  <si>
    <t>CC de Londinières</t>
  </si>
  <si>
    <t>CC Yvetot Normandie</t>
  </si>
  <si>
    <t>CC Caux - Austreberthe</t>
  </si>
  <si>
    <t>CC Falaises du Talou</t>
  </si>
  <si>
    <t>CA de la Région Dieppoise</t>
  </si>
  <si>
    <t>1424</t>
  </si>
  <si>
    <t>1404</t>
  </si>
  <si>
    <t>1414</t>
  </si>
  <si>
    <t>1416</t>
  </si>
  <si>
    <t>1412</t>
  </si>
  <si>
    <t>5098</t>
  </si>
  <si>
    <t>1419</t>
  </si>
  <si>
    <t>1417</t>
  </si>
  <si>
    <t>1421</t>
  </si>
  <si>
    <t>1418</t>
  </si>
  <si>
    <t>6116</t>
  </si>
  <si>
    <t>1425</t>
  </si>
  <si>
    <t>1401</t>
  </si>
  <si>
    <t>1410</t>
  </si>
  <si>
    <t>7612</t>
  </si>
  <si>
    <t>1415</t>
  </si>
  <si>
    <t>7610</t>
  </si>
  <si>
    <t>1413</t>
  </si>
  <si>
    <t>1422</t>
  </si>
  <si>
    <t>6112</t>
  </si>
  <si>
    <t>1402</t>
  </si>
  <si>
    <t>1411</t>
  </si>
  <si>
    <t>1423</t>
  </si>
  <si>
    <t>1403</t>
  </si>
  <si>
    <t>1420</t>
  </si>
  <si>
    <t>1407</t>
  </si>
  <si>
    <t>2722</t>
  </si>
  <si>
    <t>1409</t>
  </si>
  <si>
    <t>1405</t>
  </si>
  <si>
    <t>1406</t>
  </si>
  <si>
    <t>6101</t>
  </si>
  <si>
    <t>1499</t>
  </si>
  <si>
    <t>2706</t>
  </si>
  <si>
    <t>2720</t>
  </si>
  <si>
    <t>2709</t>
  </si>
  <si>
    <t>2708</t>
  </si>
  <si>
    <t>2710</t>
  </si>
  <si>
    <t>2715</t>
  </si>
  <si>
    <t>2711</t>
  </si>
  <si>
    <t>2716</t>
  </si>
  <si>
    <t>2713</t>
  </si>
  <si>
    <t>2719</t>
  </si>
  <si>
    <t>2701</t>
  </si>
  <si>
    <t>7615</t>
  </si>
  <si>
    <t>2712</t>
  </si>
  <si>
    <t>2723</t>
  </si>
  <si>
    <t>5010</t>
  </si>
  <si>
    <t>2718</t>
  </si>
  <si>
    <t>2705</t>
  </si>
  <si>
    <t>2721</t>
  </si>
  <si>
    <t>2714</t>
  </si>
  <si>
    <t>7603</t>
  </si>
  <si>
    <t>2707</t>
  </si>
  <si>
    <t>2703</t>
  </si>
  <si>
    <t>2702</t>
  </si>
  <si>
    <t>2704</t>
  </si>
  <si>
    <t>2717</t>
  </si>
  <si>
    <t>5005</t>
  </si>
  <si>
    <t>2799</t>
  </si>
  <si>
    <t>5001</t>
  </si>
  <si>
    <t>5026</t>
  </si>
  <si>
    <t>5025</t>
  </si>
  <si>
    <t>5024</t>
  </si>
  <si>
    <t>5008</t>
  </si>
  <si>
    <t>5014</t>
  </si>
  <si>
    <t>5022</t>
  </si>
  <si>
    <t>5018</t>
  </si>
  <si>
    <t>5023</t>
  </si>
  <si>
    <t>5009</t>
  </si>
  <si>
    <t>5027</t>
  </si>
  <si>
    <t>5099</t>
  </si>
  <si>
    <t>5002</t>
  </si>
  <si>
    <t>5003</t>
  </si>
  <si>
    <t>5013</t>
  </si>
  <si>
    <t>7604</t>
  </si>
  <si>
    <t>5020</t>
  </si>
  <si>
    <t>5011</t>
  </si>
  <si>
    <t>7635</t>
  </si>
  <si>
    <t>5019</t>
  </si>
  <si>
    <t>5016</t>
  </si>
  <si>
    <t>5015</t>
  </si>
  <si>
    <t>5021</t>
  </si>
  <si>
    <t>5017</t>
  </si>
  <si>
    <t>5004</t>
  </si>
  <si>
    <t>7601</t>
  </si>
  <si>
    <t>6111</t>
  </si>
  <si>
    <t>6107</t>
  </si>
  <si>
    <t>6115</t>
  </si>
  <si>
    <t>6113</t>
  </si>
  <si>
    <t>6198</t>
  </si>
  <si>
    <t>6117</t>
  </si>
  <si>
    <t>6119</t>
  </si>
  <si>
    <t>6102</t>
  </si>
  <si>
    <t>6110</t>
  </si>
  <si>
    <t>6118</t>
  </si>
  <si>
    <t>6103</t>
  </si>
  <si>
    <t>6106</t>
  </si>
  <si>
    <t>6114</t>
  </si>
  <si>
    <t>6199</t>
  </si>
  <si>
    <t>7609</t>
  </si>
  <si>
    <t>6121</t>
  </si>
  <si>
    <t>6104</t>
  </si>
  <si>
    <t>6105</t>
  </si>
  <si>
    <t>6120</t>
  </si>
  <si>
    <t>6109</t>
  </si>
  <si>
    <t>6108</t>
  </si>
  <si>
    <t>7611</t>
  </si>
  <si>
    <t>7602</t>
  </si>
  <si>
    <t>7619</t>
  </si>
  <si>
    <t>7633</t>
  </si>
  <si>
    <t>7625</t>
  </si>
  <si>
    <t>7607</t>
  </si>
  <si>
    <t>7608</t>
  </si>
  <si>
    <t>7620</t>
  </si>
  <si>
    <t>7623</t>
  </si>
  <si>
    <t>7695</t>
  </si>
  <si>
    <t>7605</t>
  </si>
  <si>
    <t>7632</t>
  </si>
  <si>
    <t>7626</t>
  </si>
  <si>
    <t>7613</t>
  </si>
  <si>
    <t>7692</t>
  </si>
  <si>
    <t>7624</t>
  </si>
  <si>
    <t>6197</t>
  </si>
  <si>
    <t>7621</t>
  </si>
  <si>
    <t>7622</t>
  </si>
  <si>
    <t>7693</t>
  </si>
  <si>
    <t>7616</t>
  </si>
  <si>
    <t>7606</t>
  </si>
  <si>
    <t>7631</t>
  </si>
  <si>
    <t>7627</t>
  </si>
  <si>
    <t>7698</t>
  </si>
  <si>
    <t>7699</t>
  </si>
  <si>
    <t>Ville de Caen</t>
  </si>
  <si>
    <t>Commune Multi-Cantonale</t>
  </si>
  <si>
    <t>Ville de Saint-Lô</t>
  </si>
  <si>
    <t>Ville d'Argentan</t>
  </si>
  <si>
    <t>Ville de Flers</t>
  </si>
  <si>
    <t>Ville d'Alençon</t>
  </si>
  <si>
    <t>perim</t>
  </si>
  <si>
    <t>200010700</t>
  </si>
  <si>
    <t>200023414</t>
  </si>
  <si>
    <t>200035103</t>
  </si>
  <si>
    <t>200035111</t>
  </si>
  <si>
    <t>200035665</t>
  </si>
  <si>
    <t>200035814</t>
  </si>
  <si>
    <t>200036069</t>
  </si>
  <si>
    <t>200040277</t>
  </si>
  <si>
    <t>200042604</t>
  </si>
  <si>
    <t>200042729</t>
  </si>
  <si>
    <t>200043354</t>
  </si>
  <si>
    <t>200065563</t>
  </si>
  <si>
    <t>200065589</t>
  </si>
  <si>
    <t>200065597</t>
  </si>
  <si>
    <t>200065787</t>
  </si>
  <si>
    <t>200066017</t>
  </si>
  <si>
    <t>200066389</t>
  </si>
  <si>
    <t>200066405</t>
  </si>
  <si>
    <t>200066413</t>
  </si>
  <si>
    <t>200066462</t>
  </si>
  <si>
    <t>200066710</t>
  </si>
  <si>
    <t>200066728</t>
  </si>
  <si>
    <t>200066801</t>
  </si>
  <si>
    <t>200066827</t>
  </si>
  <si>
    <t>200067023</t>
  </si>
  <si>
    <t>200067031</t>
  </si>
  <si>
    <t>200067205</t>
  </si>
  <si>
    <t>200068435</t>
  </si>
  <si>
    <t>200068443</t>
  </si>
  <si>
    <t>200068450</t>
  </si>
  <si>
    <t>200068468</t>
  </si>
  <si>
    <t>200068534</t>
  </si>
  <si>
    <t>200068799</t>
  </si>
  <si>
    <t>200068856</t>
  </si>
  <si>
    <t>200069425</t>
  </si>
  <si>
    <t>200069458</t>
  </si>
  <si>
    <t>200069516</t>
  </si>
  <si>
    <t>200069524</t>
  </si>
  <si>
    <t>200069532</t>
  </si>
  <si>
    <t>200069722</t>
  </si>
  <si>
    <t>200069730</t>
  </si>
  <si>
    <t>200069821</t>
  </si>
  <si>
    <t>200069839</t>
  </si>
  <si>
    <t>200069847</t>
  </si>
  <si>
    <t>200070068</t>
  </si>
  <si>
    <t>200070142</t>
  </si>
  <si>
    <t>200070449</t>
  </si>
  <si>
    <t>200071454</t>
  </si>
  <si>
    <t>200071504</t>
  </si>
  <si>
    <t>200071520</t>
  </si>
  <si>
    <t>200071652</t>
  </si>
  <si>
    <t>200071843</t>
  </si>
  <si>
    <t>200072312</t>
  </si>
  <si>
    <t>200084952</t>
  </si>
  <si>
    <t>241400415</t>
  </si>
  <si>
    <t>241400514</t>
  </si>
  <si>
    <t>241400555</t>
  </si>
  <si>
    <t>241400860</t>
  </si>
  <si>
    <t>241400878</t>
  </si>
  <si>
    <t>242700276</t>
  </si>
  <si>
    <t>242700607</t>
  </si>
  <si>
    <t>246100390</t>
  </si>
  <si>
    <t>246100663</t>
  </si>
  <si>
    <t>247600505</t>
  </si>
  <si>
    <t>247600588</t>
  </si>
  <si>
    <t>247600604</t>
  </si>
  <si>
    <t>247600620</t>
  </si>
  <si>
    <t>247600646</t>
  </si>
  <si>
    <t>247600729</t>
  </si>
  <si>
    <t>247600786</t>
  </si>
  <si>
    <t>2801</t>
  </si>
  <si>
    <t>2802</t>
  </si>
  <si>
    <t>2803</t>
  </si>
  <si>
    <t>2804</t>
  </si>
  <si>
    <t>2805</t>
  </si>
  <si>
    <t>2806</t>
  </si>
  <si>
    <t>2807</t>
  </si>
  <si>
    <t>2808</t>
  </si>
  <si>
    <t>2809</t>
  </si>
  <si>
    <t>2810</t>
  </si>
  <si>
    <t>2811</t>
  </si>
  <si>
    <t>2812</t>
  </si>
  <si>
    <t>2813</t>
  </si>
  <si>
    <t>2814</t>
  </si>
  <si>
    <t>2816</t>
  </si>
  <si>
    <t>2817</t>
  </si>
  <si>
    <t>2818</t>
  </si>
  <si>
    <t>2819</t>
  </si>
  <si>
    <t>2820</t>
  </si>
  <si>
    <t>2821</t>
  </si>
  <si>
    <t>2822</t>
  </si>
  <si>
    <t>2823</t>
  </si>
  <si>
    <t>2824</t>
  </si>
  <si>
    <t>2825</t>
  </si>
  <si>
    <t>2826</t>
  </si>
  <si>
    <t>2827</t>
  </si>
  <si>
    <t>2828</t>
  </si>
  <si>
    <t>14</t>
  </si>
  <si>
    <t>27</t>
  </si>
  <si>
    <t>50</t>
  </si>
  <si>
    <t>61</t>
  </si>
  <si>
    <t>76</t>
  </si>
  <si>
    <t>28</t>
  </si>
  <si>
    <t>detld_abc</t>
  </si>
  <si>
    <t>200072676</t>
  </si>
  <si>
    <t>cpt</t>
  </si>
  <si>
    <t>bassin</t>
  </si>
  <si>
    <t>epci</t>
  </si>
  <si>
    <t>canton</t>
  </si>
  <si>
    <t>Territoire_RSA</t>
  </si>
  <si>
    <t>Territoire</t>
  </si>
  <si>
    <t>DEE / DES</t>
  </si>
  <si>
    <t>du bassin</t>
  </si>
  <si>
    <t>du département</t>
  </si>
  <si>
    <t>de l'EPCI</t>
  </si>
  <si>
    <t>du canton</t>
  </si>
  <si>
    <t>de la région</t>
  </si>
  <si>
    <t>Canton</t>
  </si>
  <si>
    <t>EPCI</t>
  </si>
  <si>
    <t>Département / Région</t>
  </si>
  <si>
    <t>cle</t>
  </si>
  <si>
    <t>DELD</t>
  </si>
  <si>
    <t>DETLD</t>
  </si>
  <si>
    <t>inscrits au</t>
  </si>
  <si>
    <t>moins 12 mois en cat. A au</t>
  </si>
  <si>
    <t>cours des 15 mois précédents</t>
  </si>
  <si>
    <t>moins 24 mois en cat. A au</t>
  </si>
  <si>
    <t>cours des 27 mois précédents</t>
  </si>
  <si>
    <t>Canton de Bayeux</t>
  </si>
  <si>
    <t>Canton de Bretteville-l'Orgueilleuse</t>
  </si>
  <si>
    <t>Canton de Cabourg</t>
  </si>
  <si>
    <t>Canton de Caen-1</t>
  </si>
  <si>
    <t>Canton de Caen-2</t>
  </si>
  <si>
    <t>Canton de Caen-3</t>
  </si>
  <si>
    <t>Canton de Caen-5</t>
  </si>
  <si>
    <t>Canton de Condé-sur-Noireau</t>
  </si>
  <si>
    <t>Canton de Courseulles-sur-Mer</t>
  </si>
  <si>
    <t>Canton de Falaise</t>
  </si>
  <si>
    <t>Canton de Hérouville-Saint-Clair</t>
  </si>
  <si>
    <t>Canton de Honfleur-Deauville</t>
  </si>
  <si>
    <t>Canton de Lisieux</t>
  </si>
  <si>
    <t>Canton de Livarot</t>
  </si>
  <si>
    <t>Canton de Mézidon-Canon</t>
  </si>
  <si>
    <t>Canton de Ouistreham</t>
  </si>
  <si>
    <t>Canton de Pont-l'Évêque</t>
  </si>
  <si>
    <t>Canton de Thury-Harcourt</t>
  </si>
  <si>
    <t>Canton de Trévières</t>
  </si>
  <si>
    <t>Canton de Troarn</t>
  </si>
  <si>
    <t>Canton de Vire</t>
  </si>
  <si>
    <t>Canton d'Aunay-sur-Odon</t>
  </si>
  <si>
    <t>Canton d'Évrecy</t>
  </si>
  <si>
    <t>Canton d'Ifs</t>
  </si>
  <si>
    <t>Canton de Bernay</t>
  </si>
  <si>
    <t>Canton de Beuzeville</t>
  </si>
  <si>
    <t>Canton de Bourg-Achard</t>
  </si>
  <si>
    <t>Canton de Bourgtheroulde-Infreville</t>
  </si>
  <si>
    <t>Canton de Breteuil</t>
  </si>
  <si>
    <t>Canton de Brionne</t>
  </si>
  <si>
    <t>Canton de Conches-en-Ouche</t>
  </si>
  <si>
    <t>Canton de Gaillon</t>
  </si>
  <si>
    <t>Canton de Gisors</t>
  </si>
  <si>
    <t>Canton de Louviers</t>
  </si>
  <si>
    <t>Canton de Pacy-sur-Eure</t>
  </si>
  <si>
    <t>Canton de Pont-Audemer</t>
  </si>
  <si>
    <t>Canton de Pont-de-l’Arche</t>
  </si>
  <si>
    <t>Canton de Romilly-sur-Andelle</t>
  </si>
  <si>
    <t>Canton de Saint-André-de-l’Eure</t>
  </si>
  <si>
    <t>Canton de Val-de-Reuil</t>
  </si>
  <si>
    <t>Canton de Verneuil-sur-Avre</t>
  </si>
  <si>
    <t>Canton de Vernon</t>
  </si>
  <si>
    <t>Canton des Andelys</t>
  </si>
  <si>
    <t>Canton d'Évreux-1</t>
  </si>
  <si>
    <t>Canton d'Évreux-2</t>
  </si>
  <si>
    <t>Canton d'Évreux-3</t>
  </si>
  <si>
    <t>Canton du Neubourg</t>
  </si>
  <si>
    <t>Canton de Bréhal</t>
  </si>
  <si>
    <t>Canton de Bricquebec</t>
  </si>
  <si>
    <t>Canton de Carentan</t>
  </si>
  <si>
    <t>Canton de Cherbourg-Octeville-3</t>
  </si>
  <si>
    <t>Canton de Condé-sur-Vire</t>
  </si>
  <si>
    <t>Canton de Coutances</t>
  </si>
  <si>
    <t>Canton de Créances</t>
  </si>
  <si>
    <t>Canton de Granville</t>
  </si>
  <si>
    <t>Canton de Hague</t>
  </si>
  <si>
    <t>Canton de Mortainais</t>
  </si>
  <si>
    <t>Canton de Pieux</t>
  </si>
  <si>
    <t>Canton de Pont-Hébert</t>
  </si>
  <si>
    <t>Canton de Pontorson</t>
  </si>
  <si>
    <t>Canton de Quettreville-sur-Sienne</t>
  </si>
  <si>
    <t>Canton de Saint-Hilaire-du-Harcouët</t>
  </si>
  <si>
    <t>Canton de Saint-Lô-1</t>
  </si>
  <si>
    <t>Canton de Saint-Lô-2</t>
  </si>
  <si>
    <t>Canton de Tourlaville</t>
  </si>
  <si>
    <t>Canton de Valognes</t>
  </si>
  <si>
    <t>Canton de Val-de-Saire</t>
  </si>
  <si>
    <t>Canton de Villedieu-les-Poêles</t>
  </si>
  <si>
    <t>Canton de Cherbourg-en-Cotentin</t>
  </si>
  <si>
    <t>Canton d'Agon-Coutainville</t>
  </si>
  <si>
    <t>Canton d'Avranches</t>
  </si>
  <si>
    <t>Canton d'Isigny-le-Buat</t>
  </si>
  <si>
    <t>Canton de Bagnoles-de-l'Orne</t>
  </si>
  <si>
    <t>Canton de Bretoncelles</t>
  </si>
  <si>
    <t>Canton de Ceton</t>
  </si>
  <si>
    <t>Canton de Damigny</t>
  </si>
  <si>
    <t>Canton de Domfront</t>
  </si>
  <si>
    <t>Canton de Ferté-Macé</t>
  </si>
  <si>
    <t>Canton de Flers-1</t>
  </si>
  <si>
    <t>Canton de Flers-2</t>
  </si>
  <si>
    <t>Canton de Magny-le-Désert</t>
  </si>
  <si>
    <t>Canton de Mortagne-au-Perche</t>
  </si>
  <si>
    <t>Canton de Radon</t>
  </si>
  <si>
    <t>Canton de Rai</t>
  </si>
  <si>
    <t>Canton de Sées</t>
  </si>
  <si>
    <t>Canton de Tourouvre</t>
  </si>
  <si>
    <t>Canton de Vimoutiers</t>
  </si>
  <si>
    <t>Canton de L'Aigle</t>
  </si>
  <si>
    <t>Canton d'Alençon-1</t>
  </si>
  <si>
    <t>Canton d'Alençon-2</t>
  </si>
  <si>
    <t>Canton d'Argentan-1</t>
  </si>
  <si>
    <t>Canton d'Argentan-2</t>
  </si>
  <si>
    <t>Canton d'Athis-de-l'Orne</t>
  </si>
  <si>
    <t>Canton de Barentin</t>
  </si>
  <si>
    <t>Canton de Bois-Guillaume</t>
  </si>
  <si>
    <t>Canton de Bolbec</t>
  </si>
  <si>
    <t>Canton de Canteleu</t>
  </si>
  <si>
    <t>Canton de Caudebec-lès-Elbeuf</t>
  </si>
  <si>
    <t>Canton de Darnétal</t>
  </si>
  <si>
    <t>Canton de Dieppe-1</t>
  </si>
  <si>
    <t>Canton de Dieppe-2</t>
  </si>
  <si>
    <t>Canton de Fécamp</t>
  </si>
  <si>
    <t>Canton de Gournay-en-Bray</t>
  </si>
  <si>
    <t>Canton de Grand-Quevilly</t>
  </si>
  <si>
    <t>Canton de Luneray</t>
  </si>
  <si>
    <t>Canton de Le Mesnil-Esnard</t>
  </si>
  <si>
    <t>Canton de Mont-Saint-Aignan</t>
  </si>
  <si>
    <t>Canton de Neufchâtel-en-Bray</t>
  </si>
  <si>
    <t>Canton de Notre-Dame-de-Bondeville</t>
  </si>
  <si>
    <t>Canton de Notre-Dame-de-Gravenchon</t>
  </si>
  <si>
    <t>Canton de Saint-Etienne-du-Rouvray</t>
  </si>
  <si>
    <t>Canton de Saint-Romain-de-Colbosc</t>
  </si>
  <si>
    <t>Canton de Saint-Valery-en-Caux</t>
  </si>
  <si>
    <t>Canton de Yvetot</t>
  </si>
  <si>
    <t>Canton d'Elbeuf</t>
  </si>
  <si>
    <t>Canton d'Eu</t>
  </si>
  <si>
    <t>Canton du Havre-2</t>
  </si>
  <si>
    <t>Canton du Havre-3</t>
  </si>
  <si>
    <t>Canton du Havre-6</t>
  </si>
  <si>
    <t>Canton d'Octeville-sur-Mer</t>
  </si>
  <si>
    <t>Canton du Petit-Quevilly</t>
  </si>
  <si>
    <t>20003566_</t>
  </si>
  <si>
    <t>xxxxxxxxx</t>
  </si>
  <si>
    <t>CA Seine Eure (découpage en vigueur début 2019)</t>
  </si>
  <si>
    <t>Commerce, marketing, finance</t>
  </si>
  <si>
    <t>Santé, social, sécurité</t>
  </si>
  <si>
    <t>Vie et gestion des organisations</t>
  </si>
  <si>
    <t>Pour ND</t>
  </si>
  <si>
    <t>Prop si ND</t>
  </si>
  <si>
    <t>pour les allocataires du RSA normands</t>
  </si>
  <si>
    <t>Demandeurs d'emploi allocataires du RSA</t>
  </si>
  <si>
    <t>7696</t>
  </si>
  <si>
    <t>7697</t>
  </si>
  <si>
    <t>D1409</t>
  </si>
  <si>
    <t>G1207</t>
  </si>
  <si>
    <t>allocataires du RSA inscrits à France Travail</t>
  </si>
  <si>
    <t>allocataires du RSA désinscrits de France Travail</t>
  </si>
  <si>
    <t>Source : France Travail - STMT</t>
  </si>
  <si>
    <t>clé</t>
  </si>
  <si>
    <t>K1306</t>
  </si>
  <si>
    <t>A1419</t>
  </si>
  <si>
    <t>G1607</t>
  </si>
  <si>
    <t>A1304</t>
  </si>
  <si>
    <t>E1206</t>
  </si>
  <si>
    <t>K1310</t>
  </si>
  <si>
    <t>14011</t>
  </si>
  <si>
    <t>14025</t>
  </si>
  <si>
    <t>14033</t>
  </si>
  <si>
    <t>14041</t>
  </si>
  <si>
    <t>14064</t>
  </si>
  <si>
    <t>14072</t>
  </si>
  <si>
    <t>14080</t>
  </si>
  <si>
    <t>14105</t>
  </si>
  <si>
    <t>14113</t>
  </si>
  <si>
    <t>27004</t>
  </si>
  <si>
    <t>27010</t>
  </si>
  <si>
    <t>27023</t>
  </si>
  <si>
    <t>27025</t>
  </si>
  <si>
    <t>27033</t>
  </si>
  <si>
    <t>27041</t>
  </si>
  <si>
    <t>27056</t>
  </si>
  <si>
    <t>27064</t>
  </si>
  <si>
    <t>Libelle_ROME</t>
  </si>
  <si>
    <t>Régleur / Régleuse d'équipements industriels</t>
  </si>
  <si>
    <t>Musicien / Musicienne</t>
  </si>
  <si>
    <t>Technicien / Technicienne en risques technologiques</t>
  </si>
  <si>
    <t>Psychologue</t>
  </si>
  <si>
    <t>Grutier / Grutière</t>
  </si>
  <si>
    <t>Clerc de notaire</t>
  </si>
  <si>
    <t>Machiniste en fabrications de panneaux de bois</t>
  </si>
  <si>
    <t>Tourneur-fraiseur / Tourneuse-fraiseuse</t>
  </si>
  <si>
    <t>Horticulteur / Horticultrice</t>
  </si>
  <si>
    <t>Développeur / Développeuse web</t>
  </si>
  <si>
    <t>Product Owner</t>
  </si>
  <si>
    <t>Pilote de centrale de béton</t>
  </si>
  <si>
    <t>H2103</t>
  </si>
  <si>
    <t>Opérateur / Opératrice de transformation des viandes</t>
  </si>
  <si>
    <t>Documentaliste</t>
  </si>
  <si>
    <t>Technicien / Technicienne de maintenance en informatique</t>
  </si>
  <si>
    <t>Vendeur / Vendeuse d'articles de sport et loisirs</t>
  </si>
  <si>
    <t>Scaphandrier / Scaphandrière</t>
  </si>
  <si>
    <t>Community manager</t>
  </si>
  <si>
    <t>Conducteur / Conductrice de ligne en industrie alimentaire</t>
  </si>
  <si>
    <t>Inspecteur / Inspectrice des douanes</t>
  </si>
  <si>
    <t>Marin-pêcheur</t>
  </si>
  <si>
    <t>Contrôleur / Contrôleuse en industrie textile</t>
  </si>
  <si>
    <t>Agent / Agente de fabrication du verre</t>
  </si>
  <si>
    <t>Foreur / Foreuse</t>
  </si>
  <si>
    <t>Infirmier / Infirmière de bloc opératoire (IBODE)</t>
  </si>
  <si>
    <t>Conseiller / Conseillère technique agricole</t>
  </si>
  <si>
    <t>Couturier / Couturière</t>
  </si>
  <si>
    <t>Préparateur / Préparatrice de commandes</t>
  </si>
  <si>
    <t>Ascensoriste</t>
  </si>
  <si>
    <t>Assistant social / Assistante sociale</t>
  </si>
  <si>
    <t>Responsable d'exploitation transport fluvial</t>
  </si>
  <si>
    <t>Dessinateur / Dessinatrice de structures en bois</t>
  </si>
  <si>
    <t>Agent / Agente de traitement de surface</t>
  </si>
  <si>
    <t>Ajusteur-monteur / Ajusteuse-monteuse</t>
  </si>
  <si>
    <t>Responsable d'unité de production industrielle</t>
  </si>
  <si>
    <t>Formateur / Formatrice</t>
  </si>
  <si>
    <t>Ingénieur / Ingénieure R&amp;D en industrie</t>
  </si>
  <si>
    <t>Coffreur / Coffreuse</t>
  </si>
  <si>
    <t>Cisailleur / Cisailleuse en métallurgie</t>
  </si>
  <si>
    <t>Responsable qualité en industrie</t>
  </si>
  <si>
    <t>Contremaître / Contremaîtresse en menuiserie</t>
  </si>
  <si>
    <t>Gestionnaire de copropriété</t>
  </si>
  <si>
    <t>Danseur / Danseuse</t>
  </si>
  <si>
    <t>Maçon / Maçonne</t>
  </si>
  <si>
    <t>Policier municipal / Policière municipale</t>
  </si>
  <si>
    <t>J1105</t>
  </si>
  <si>
    <t>Médecin coordonnateur</t>
  </si>
  <si>
    <t>Responsable de département en grande distribution</t>
  </si>
  <si>
    <t>Chef / Cheffe d'équipe en industrie</t>
  </si>
  <si>
    <t>Monteur / Monteuse vidéo</t>
  </si>
  <si>
    <t>Technicien / Technicienne en Hygiène, Sécurité, Environnement industriel (HSE)</t>
  </si>
  <si>
    <t>Forgeron industriel / Forgeronne industrielle</t>
  </si>
  <si>
    <t>Chef / Cheffe d'équipe et d'atelier textile</t>
  </si>
  <si>
    <t>Rédacteur / Rédactrice technique</t>
  </si>
  <si>
    <t>Conseiller / Conseillère en assurances</t>
  </si>
  <si>
    <t>Météorologue</t>
  </si>
  <si>
    <t>Assistant / Assistante de vie dépendance</t>
  </si>
  <si>
    <t>Orthoprothésiste</t>
  </si>
  <si>
    <t>Armaturier / Armaturière de l'industrie du béton</t>
  </si>
  <si>
    <t>Conducteur / Conductrice de machines d'impression</t>
  </si>
  <si>
    <t>Responsable d'îlot de production</t>
  </si>
  <si>
    <t>Architecte d'intérieur</t>
  </si>
  <si>
    <t>Directeur / Directrice de structure touristique</t>
  </si>
  <si>
    <t>Technicien / Technicienne R&amp;D</t>
  </si>
  <si>
    <t>Contrôleur / Contrôleuse technique en électricité-électronique</t>
  </si>
  <si>
    <t>Acheteur / Acheteuse</t>
  </si>
  <si>
    <t>M1811</t>
  </si>
  <si>
    <t>Data engineer</t>
  </si>
  <si>
    <t>Juge</t>
  </si>
  <si>
    <t>Chercheur / Chercheuse en sciences humaines et sociales</t>
  </si>
  <si>
    <t>Imprimeur / Imprimeuse textile</t>
  </si>
  <si>
    <t>Opérateur / Opératrice en fabrication mécanique</t>
  </si>
  <si>
    <t>Expert-comptable / Experte-comptable</t>
  </si>
  <si>
    <t>Conducteur / Conductrice de ligne en industrie chimique</t>
  </si>
  <si>
    <t>Coiffeur / Coiffeuse</t>
  </si>
  <si>
    <t>Chargé / Chargée de communication</t>
  </si>
  <si>
    <t>Responsable de site éco-industriel</t>
  </si>
  <si>
    <t>Directeur / Directrice de structure de santé, sociale ou pénitentiaire</t>
  </si>
  <si>
    <t>Technicien / Technicienne agricole</t>
  </si>
  <si>
    <t>Agent / Agente d'entretien des espaces naturels</t>
  </si>
  <si>
    <t>Fondeur / Fondeuse en métallurgie</t>
  </si>
  <si>
    <t>Conseiller / Conseillère d'orientation</t>
  </si>
  <si>
    <t>Opérateur / Opératrice de fabrication en matériaux de construction</t>
  </si>
  <si>
    <t>Conducteur / Conductrice de machines à papier ou carton</t>
  </si>
  <si>
    <t>G1208</t>
  </si>
  <si>
    <t>Entraîneur / Entraîneure de sport professionnel et de haut niveau</t>
  </si>
  <si>
    <t>Infirmier / Infirmière anesthésiste (IADE)</t>
  </si>
  <si>
    <t>Technico-commercial / Technico-commerciale</t>
  </si>
  <si>
    <t>Opérateur / Opératrice de préparation en industrie textile</t>
  </si>
  <si>
    <t>Chargé / Chargée d'indemnisations en assurances</t>
  </si>
  <si>
    <t>Journaliste</t>
  </si>
  <si>
    <t>Arboriculteur / Arboricultrice</t>
  </si>
  <si>
    <t>Juriste</t>
  </si>
  <si>
    <t>Pilote de ligne</t>
  </si>
  <si>
    <t>Costumier / Costumière</t>
  </si>
  <si>
    <t>Conseiller / Conseillère en insertion professionnelle</t>
  </si>
  <si>
    <t>Chef / Cheffe de projet événementiel</t>
  </si>
  <si>
    <t>Plaquiste</t>
  </si>
  <si>
    <t>Conducteur / Conductrice de machines à bois</t>
  </si>
  <si>
    <t>Contrôleur / Contrôleuse de gestion</t>
  </si>
  <si>
    <t>M1812</t>
  </si>
  <si>
    <t>Responsable de la Sécurité des Systèmes d'Information (RSSI)</t>
  </si>
  <si>
    <t>Opérateur / Opératrice de prépresse</t>
  </si>
  <si>
    <t>Mécanicien / Mécanicienne motocycles</t>
  </si>
  <si>
    <t>Conducteur / Conductrice d'engins agricoles</t>
  </si>
  <si>
    <t>Vannier / Vannière</t>
  </si>
  <si>
    <t>Plasturgiste</t>
  </si>
  <si>
    <t>Opérateur / Opératrice sur machines automatisées en production électrique</t>
  </si>
  <si>
    <t>Expert / Experte risques en assurances</t>
  </si>
  <si>
    <t>Professeur / Professeure des universités</t>
  </si>
  <si>
    <t>Matelot de la navigation fluviale</t>
  </si>
  <si>
    <t>Couturier industriel / Couturière industrielle de l'habillement</t>
  </si>
  <si>
    <t>Technicien / Technicienne méthodes</t>
  </si>
  <si>
    <t>Ouvrier / Ouvrière en voiries</t>
  </si>
  <si>
    <t>Ingénieur / Ingénieure télécoms</t>
  </si>
  <si>
    <t>Notaire</t>
  </si>
  <si>
    <t>Animateur / Animatrice QSE - Qualité Sécurité Environnement BTP</t>
  </si>
  <si>
    <t>Opérateur / Opératrice de traitement d'abrasion de surface</t>
  </si>
  <si>
    <t>Automaticien / Automaticienne en bureau d'études</t>
  </si>
  <si>
    <t>Chargé / Chargée de recrutement</t>
  </si>
  <si>
    <t>F1614</t>
  </si>
  <si>
    <t>Poseur / Poseuse en fermetures de bâtiment</t>
  </si>
  <si>
    <t>Sportif professionnel / Sportive professionnelle</t>
  </si>
  <si>
    <t>Mécanicien / Mécanicienne automobile</t>
  </si>
  <si>
    <t>Styliste</t>
  </si>
  <si>
    <t>Ouvrier / Ouvrière de scierie</t>
  </si>
  <si>
    <t>Photographe</t>
  </si>
  <si>
    <t>Monteur régleur / Monteuse régleuse en plasturgie</t>
  </si>
  <si>
    <t>Professeur / Professeure de collège et de lycée</t>
  </si>
  <si>
    <t>H1507</t>
  </si>
  <si>
    <t>Monteur-câbleur / Monteuse-câbleuse en électronique</t>
  </si>
  <si>
    <t>K2403</t>
  </si>
  <si>
    <t>Biostatisticien / Biostatisticienne</t>
  </si>
  <si>
    <t>Dessinateur-projeteur / Dessinatrice-projeteuse en mécanique</t>
  </si>
  <si>
    <t>Ingénieur / Ingénieure de recherche scientifique</t>
  </si>
  <si>
    <t>Responsable des achats</t>
  </si>
  <si>
    <t>Conducteur / Conductrice d'engins de chantier</t>
  </si>
  <si>
    <t>L1510</t>
  </si>
  <si>
    <t>Animateur / Animatrice 3D - films d'animation</t>
  </si>
  <si>
    <t>Peintre en bâtiment</t>
  </si>
  <si>
    <t>Nez</t>
  </si>
  <si>
    <t>Pontier / Pontière</t>
  </si>
  <si>
    <t>Poissonnier / Poissonnière</t>
  </si>
  <si>
    <t>Trésorier / Trésorière</t>
  </si>
  <si>
    <t>Opérateur / Opératrice de traitement thermique</t>
  </si>
  <si>
    <t>Inspecteur / Inspectrice de conformité</t>
  </si>
  <si>
    <t>Brodeur / Brodeuse</t>
  </si>
  <si>
    <t>Vétérinaire</t>
  </si>
  <si>
    <t>Agent administratif / Agente administrative</t>
  </si>
  <si>
    <t>Gouvernant / Gouvernante d'hôtel</t>
  </si>
  <si>
    <t>Opérateur / Opératrice télécom aux armées</t>
  </si>
  <si>
    <t>Comptable</t>
  </si>
  <si>
    <t>Charcutier-traiteur / Charcutière-traiteuse</t>
  </si>
  <si>
    <t>Vendeur / Vendeuse en équipement de la maison</t>
  </si>
  <si>
    <t>Gestionnaire de flux de production</t>
  </si>
  <si>
    <t>Métallier / Métallière d'art</t>
  </si>
  <si>
    <t>F1113</t>
  </si>
  <si>
    <t>Carreleur / Carreleuse</t>
  </si>
  <si>
    <t>Cartographe</t>
  </si>
  <si>
    <t>Commis / Commise de cuisine</t>
  </si>
  <si>
    <t>Technicien / Technicienne de culture maraîchère</t>
  </si>
  <si>
    <t>Kinésithérapeute</t>
  </si>
  <si>
    <t>Opérateur / Opératrice d'attraction</t>
  </si>
  <si>
    <t>Boulanger / Boulangère</t>
  </si>
  <si>
    <t>Technicien / Technicienne énergie</t>
  </si>
  <si>
    <t>Porteur / Porteuse funéraire</t>
  </si>
  <si>
    <t>Technicien / Technicienne de maintenance industrielle</t>
  </si>
  <si>
    <t>Chef / Cheffe de produit touristique</t>
  </si>
  <si>
    <t>Responsable ordonnancement-lancement-planification en industrie</t>
  </si>
  <si>
    <t>Souffleur / Souffleuse de verre</t>
  </si>
  <si>
    <t>Agent / Agente d'exploitation transport routier de personnes</t>
  </si>
  <si>
    <t>Conducteur / Conductrice de machines de façonnage routage</t>
  </si>
  <si>
    <t>Agent / Agente de trafic aérien</t>
  </si>
  <si>
    <t>Pharmacien / Pharmacienne</t>
  </si>
  <si>
    <t>F1616</t>
  </si>
  <si>
    <t>Poseur / Poseuse de menuiseries extérieures</t>
  </si>
  <si>
    <t>Maréchal-ferrant / Maréchale-ferrante</t>
  </si>
  <si>
    <t>Agent / Agente de tri des déchets</t>
  </si>
  <si>
    <t>Agent / Agente de désinsectisation</t>
  </si>
  <si>
    <t>Déménageur / Déménageuse</t>
  </si>
  <si>
    <t>Mécanicien / Mécanicienne de maintenance industrielle</t>
  </si>
  <si>
    <t>Conducteur / Conductrice de machines de traitement textile</t>
  </si>
  <si>
    <t>Gestionnaire en assurances</t>
  </si>
  <si>
    <t>Assembleur monteur / Assembleuse monteuse</t>
  </si>
  <si>
    <t>Décorateur / Décoratrice d'objets d'art</t>
  </si>
  <si>
    <t>Auxiliaire de puériculture</t>
  </si>
  <si>
    <t>Conducteur / Conductrice de ligne de conditionnement</t>
  </si>
  <si>
    <t>Saliculteur / Salicultrice</t>
  </si>
  <si>
    <t>Ingénieur / Ingénieure méthodes et process</t>
  </si>
  <si>
    <t>Soudeur / Soudeuse</t>
  </si>
  <si>
    <t>Cuisinier / Cuisinière en industrie chimique</t>
  </si>
  <si>
    <t>Prothésiste dentaire</t>
  </si>
  <si>
    <t>Conseiller / Conseillère immobilier</t>
  </si>
  <si>
    <t>Accessoiriste</t>
  </si>
  <si>
    <t>Commercial / Commerciale grands comptes et entreprises</t>
  </si>
  <si>
    <t>Comédien / Comédienne</t>
  </si>
  <si>
    <t>Chargé / Chargée de gestion locative en immobilier</t>
  </si>
  <si>
    <t>C1112</t>
  </si>
  <si>
    <t>Agent général / Agente générale d'assurance</t>
  </si>
  <si>
    <t>Aviculteur / Avicultrice</t>
  </si>
  <si>
    <t>Chef / Cheffe d'escale</t>
  </si>
  <si>
    <t>Responsable de Petite ou Moyenne Entreprise -PME-</t>
  </si>
  <si>
    <t>Croupier / Croupière</t>
  </si>
  <si>
    <t>Approvisionneur / Approvisionneuse logistique</t>
  </si>
  <si>
    <t>Médecin généraliste</t>
  </si>
  <si>
    <t>Coursier / Coursière</t>
  </si>
  <si>
    <t>Barman / Barmaid</t>
  </si>
  <si>
    <t>Diagnostiqueur / Diagnostiqueuse immobilier</t>
  </si>
  <si>
    <t>Conseiller / Conseillère en gestion de patrimoine</t>
  </si>
  <si>
    <t>UX - UI Designer</t>
  </si>
  <si>
    <t>F1205</t>
  </si>
  <si>
    <t>Secrétaire technique</t>
  </si>
  <si>
    <t>Esthéticien / Esthéticienne</t>
  </si>
  <si>
    <t>Yield manager</t>
  </si>
  <si>
    <t>Cariste</t>
  </si>
  <si>
    <t>Brocanteur / Brocanteuse</t>
  </si>
  <si>
    <t>Maroquinier / Maroquinière</t>
  </si>
  <si>
    <t>Directeur / Directrice d'agence bancaire</t>
  </si>
  <si>
    <t>Ingénieur / Ingénieure de maintenance industrielle</t>
  </si>
  <si>
    <t>Ripeur / Ripeuse</t>
  </si>
  <si>
    <t>Extracteur / Extractrice de roches</t>
  </si>
  <si>
    <t>Administrateur / Administratrice réseau informatique</t>
  </si>
  <si>
    <t>Boucher / Bouchère</t>
  </si>
  <si>
    <t>Machiniste spectacle</t>
  </si>
  <si>
    <t>Conducteur / Conductrice de bus</t>
  </si>
  <si>
    <t>Contrôleur / Contrôleuse technique en métallurgie</t>
  </si>
  <si>
    <t>Vendeur / Vendeuse en prêt-à-porter</t>
  </si>
  <si>
    <t>Chauffeur / Chauffeuse VTC</t>
  </si>
  <si>
    <t>Aide d'élevage agricole</t>
  </si>
  <si>
    <t>Sommelier / Sommelière</t>
  </si>
  <si>
    <t>Laveur / Laveuse de vitres</t>
  </si>
  <si>
    <t>K2504</t>
  </si>
  <si>
    <t>Agent / Agente de sécurité événementielle</t>
  </si>
  <si>
    <t>Frigoriste</t>
  </si>
  <si>
    <t>B1612</t>
  </si>
  <si>
    <t>Concepteur / Conceptrice numérique en bijouterie joaillerie</t>
  </si>
  <si>
    <t>Conseiller / Conseillère de clientèle bancaire</t>
  </si>
  <si>
    <t>Brasseur / Brasseuse de bière</t>
  </si>
  <si>
    <t>Câbleur / Câbleuse d'armoires</t>
  </si>
  <si>
    <t>Chef / Cheffe des ventes</t>
  </si>
  <si>
    <t>Professeur / Professeure des écoles</t>
  </si>
  <si>
    <t>Bagagiste en établissement hôtelier</t>
  </si>
  <si>
    <t>Géologue</t>
  </si>
  <si>
    <t>F1110</t>
  </si>
  <si>
    <t>Dessinateur / Dessinatrice enveloppe du bâtiment</t>
  </si>
  <si>
    <t>Préfet / Préfète</t>
  </si>
  <si>
    <t>E1109</t>
  </si>
  <si>
    <t>Directeur / Directrice de la communication</t>
  </si>
  <si>
    <t>Souscripteur / Souscriptrice en assurances</t>
  </si>
  <si>
    <t>Chef / Cheffe de publicité</t>
  </si>
  <si>
    <t>Responsable de site nettoyage de locaux</t>
  </si>
  <si>
    <t>Analyste de crédits et risques bancaires</t>
  </si>
  <si>
    <t>Manutentionnaire</t>
  </si>
  <si>
    <t>Conducteur / Conductrice de train</t>
  </si>
  <si>
    <t>Mouleur-stratifieur / Mouleuse-stratifieuse</t>
  </si>
  <si>
    <t>Tailleur / Tailleuse de pierre</t>
  </si>
  <si>
    <t>Métallier / Métallière</t>
  </si>
  <si>
    <t>Assembleur / Assembleuse d'ouvrages en bois</t>
  </si>
  <si>
    <t>Agent / Agente d'accueil social</t>
  </si>
  <si>
    <t>Marin</t>
  </si>
  <si>
    <t>Chargé / Chargée d'accueil en banque</t>
  </si>
  <si>
    <t>Horloger / Horlogère</t>
  </si>
  <si>
    <t>Graveur / Graveuse d'art</t>
  </si>
  <si>
    <t>Responsable d'établissement de restauration collective</t>
  </si>
  <si>
    <t>Aquaculteur / Aquacultrice</t>
  </si>
  <si>
    <t>Responsable d'agence transport routier de marchandises</t>
  </si>
  <si>
    <t>Assistant / Assistante administration des ventes</t>
  </si>
  <si>
    <t>Soigneur animalier / Soigneuse animalière</t>
  </si>
  <si>
    <t>Employé / Employée de restauration collective</t>
  </si>
  <si>
    <t>Affréteur / Affréteuse</t>
  </si>
  <si>
    <t>Responsable entrepôt logistique</t>
  </si>
  <si>
    <t>Artiste de cirque</t>
  </si>
  <si>
    <t>M1405</t>
  </si>
  <si>
    <t>Data scientist</t>
  </si>
  <si>
    <t>Concepteur / Conceptrice de contenus multimedia</t>
  </si>
  <si>
    <t>Animateur / Animatrice des ventes</t>
  </si>
  <si>
    <t>Agent / Agente de piste</t>
  </si>
  <si>
    <t>Agent / Agente de façonnage et routage</t>
  </si>
  <si>
    <t>Dessinateur / Dessinatrice en électricité-électronique</t>
  </si>
  <si>
    <t>Responsable d'exploitation de gisements et de carrières</t>
  </si>
  <si>
    <t>Officier / Officière de police</t>
  </si>
  <si>
    <t>Professeur / Professeure de musique</t>
  </si>
  <si>
    <t>Ostéopathe</t>
  </si>
  <si>
    <t>Ouvrier / Ouvrière d'abattoir</t>
  </si>
  <si>
    <t>F1619</t>
  </si>
  <si>
    <t>Couvreur / Couvreuse</t>
  </si>
  <si>
    <t>Tuyauteur / Tuyauteuse</t>
  </si>
  <si>
    <t>Responsable de département en assurances</t>
  </si>
  <si>
    <t>C1505</t>
  </si>
  <si>
    <t>Responsable d'agence immobilière</t>
  </si>
  <si>
    <t>Chargé / Chargée de mission développement territorial</t>
  </si>
  <si>
    <t>Trader</t>
  </si>
  <si>
    <t>Chargé / Chargée d'études socio-économiques</t>
  </si>
  <si>
    <t>Préparateur / Préparatrice en pharmacie</t>
  </si>
  <si>
    <t>Cordonnier / Cordonnière</t>
  </si>
  <si>
    <t>Retoucheur / Retoucheuse en habillement</t>
  </si>
  <si>
    <t>G1216</t>
  </si>
  <si>
    <t>Moniteur / Monitrice de sport nature</t>
  </si>
  <si>
    <t>Dentiste</t>
  </si>
  <si>
    <t>Chef / Cheffe de rayon de produits non alimentaires</t>
  </si>
  <si>
    <t>Responsable logistique</t>
  </si>
  <si>
    <t>Producteur / Productrice de film</t>
  </si>
  <si>
    <t>K1309</t>
  </si>
  <si>
    <t>Infirmier / Infirmière en soins généraux (IDE)</t>
  </si>
  <si>
    <t>F1615</t>
  </si>
  <si>
    <t>Poseur / Poseuse de cloisons démontables et mobiles</t>
  </si>
  <si>
    <t>Mouleur noyauteur / Mouleuse noyauteuse</t>
  </si>
  <si>
    <t>Technicien / Technicienne de maintenance de distributeurs automatiques</t>
  </si>
  <si>
    <t>Conducteur / Conductrice d'installation de pâte à papier</t>
  </si>
  <si>
    <t>Géomètre-topographe</t>
  </si>
  <si>
    <t>Chef / Cheffe de cuisine</t>
  </si>
  <si>
    <t>Menuisier / Menuisière</t>
  </si>
  <si>
    <t>Aide-soignant / Aide-soignante</t>
  </si>
  <si>
    <t>F1708</t>
  </si>
  <si>
    <t>Installateur-poseur / Installatrice-poseuse de piscines préfabriquées</t>
  </si>
  <si>
    <t>Enquêteur / Enquêtrice sondage</t>
  </si>
  <si>
    <t>B1607</t>
  </si>
  <si>
    <t>Lapidaire / Diamantaire</t>
  </si>
  <si>
    <t>F1109</t>
  </si>
  <si>
    <t>Assistant / Assistante géomètre</t>
  </si>
  <si>
    <t>Ouvrier agricole polyvalent / Ouvrière agricole polyvalente</t>
  </si>
  <si>
    <t>A1102</t>
  </si>
  <si>
    <t>Conducteur / Conductrice d'engins d'exploitation forestière</t>
  </si>
  <si>
    <t>G1209</t>
  </si>
  <si>
    <t>Animateur / Animatrice de loisirs sportifs</t>
  </si>
  <si>
    <t>D1410</t>
  </si>
  <si>
    <t>Attaché commercial / Attachée commerciale</t>
  </si>
  <si>
    <t>Menuisier / Menuisière aluminium</t>
  </si>
  <si>
    <t>Assembleur / Assembleuse en produits électriques et électroniques</t>
  </si>
  <si>
    <t>Assistant commercial / Assistante commerciale</t>
  </si>
  <si>
    <t>Aiguilleur / Aiguilleure du rail</t>
  </si>
  <si>
    <t>Médiateur social / Médiatrice sociale</t>
  </si>
  <si>
    <t>Modeleur / Modeleuse</t>
  </si>
  <si>
    <t>Maître / Maîtresse d'hôtel</t>
  </si>
  <si>
    <t>Employé / Employée de pressing</t>
  </si>
  <si>
    <t>Pâtissier / Pâtissière</t>
  </si>
  <si>
    <t>Chaudronnier / Chaudronnière</t>
  </si>
  <si>
    <t>Reprographe</t>
  </si>
  <si>
    <t>H1211</t>
  </si>
  <si>
    <t>Attaché / Attachée de recherche clinique (ARC)</t>
  </si>
  <si>
    <t>Traducteur / Traductrice</t>
  </si>
  <si>
    <t>Agent / Agente de conditionnement</t>
  </si>
  <si>
    <t>Agent administratif / Agente administrative banque ou assurance</t>
  </si>
  <si>
    <t>F1709</t>
  </si>
  <si>
    <t>Démolisseur / Démolisseuse</t>
  </si>
  <si>
    <t>Médecin conseil</t>
  </si>
  <si>
    <t>Agent / Agente d'entretien du bâtiment</t>
  </si>
  <si>
    <t>G1212</t>
  </si>
  <si>
    <t>Animateur socio-sportif / Animatrice socio-sportive</t>
  </si>
  <si>
    <t>Blanchisseur industriel / Blanchisseuse industrielle</t>
  </si>
  <si>
    <t>B1610</t>
  </si>
  <si>
    <t>Sertisseur / Sertisseuse en bijouterie ou joaillerie</t>
  </si>
  <si>
    <t>Charpentier / Charpentière</t>
  </si>
  <si>
    <t>Chef / Cheffe d'atelier production électricité-électronique</t>
  </si>
  <si>
    <t>Opérateur / Opératrice de saisie</t>
  </si>
  <si>
    <t>Responsable relation client (CRM)</t>
  </si>
  <si>
    <t>Cordiste</t>
  </si>
  <si>
    <t>Patronnier / Patronnière</t>
  </si>
  <si>
    <t>Plongeur officier / Plongeuse officière de cuisine</t>
  </si>
  <si>
    <t>Plâtrier / Plâtrière</t>
  </si>
  <si>
    <t>Conducteur / Conductrice de poids lourd</t>
  </si>
  <si>
    <t>Contrôleur aérien / Contrôleuse aérienne</t>
  </si>
  <si>
    <t>Ambulancier / Ambulancière</t>
  </si>
  <si>
    <t>Responsable d'exploitation transport routier de personnes</t>
  </si>
  <si>
    <t>Secrétaire</t>
  </si>
  <si>
    <t>G1608</t>
  </si>
  <si>
    <t>Ecailler / Ecaillère</t>
  </si>
  <si>
    <t>Responsable marketing</t>
  </si>
  <si>
    <t>M1813</t>
  </si>
  <si>
    <t>Intégrateur / Intégratrice logiciels métiers</t>
  </si>
  <si>
    <t>H3405</t>
  </si>
  <si>
    <t>Fleuriste</t>
  </si>
  <si>
    <t>Préparateur / Préparatrice de bateau</t>
  </si>
  <si>
    <t>Régisseur / Régisseuse du son</t>
  </si>
  <si>
    <t>Chargé / Chargée d'affaires bancaires entreprise</t>
  </si>
  <si>
    <t>Technicien / Technicienne des industries graphiques</t>
  </si>
  <si>
    <t>Responsable de l'administration des ventes</t>
  </si>
  <si>
    <t>Technicien / Technicienne de l'industrie du verre</t>
  </si>
  <si>
    <t>Employé / Employée d'hôtel</t>
  </si>
  <si>
    <t>Conseiller / Conseillère funéraire</t>
  </si>
  <si>
    <t>F1618</t>
  </si>
  <si>
    <t>Poseur / Poseuse de façade vitrée</t>
  </si>
  <si>
    <t>G1218</t>
  </si>
  <si>
    <t>Préparateur / Préparatrice physique</t>
  </si>
  <si>
    <t>Mannequin</t>
  </si>
  <si>
    <t>G1606</t>
  </si>
  <si>
    <t>Cuisinier / Cuisinière de collectivité</t>
  </si>
  <si>
    <t>Conservateur / Conservatrice du patrimoine</t>
  </si>
  <si>
    <t>Secouriste</t>
  </si>
  <si>
    <t>Taxidermiste</t>
  </si>
  <si>
    <t>Gestionnaire de produits bancaires</t>
  </si>
  <si>
    <t>Gestionnaire des opérations sur les marchés financiers</t>
  </si>
  <si>
    <t>Metteur / Metteuse en scène</t>
  </si>
  <si>
    <t>Inspecteur / Inspectrice du travail</t>
  </si>
  <si>
    <t>B1605</t>
  </si>
  <si>
    <t>Bijoutier / Bijoutière</t>
  </si>
  <si>
    <t>B1606</t>
  </si>
  <si>
    <t>Joaillier / Joaillière</t>
  </si>
  <si>
    <t>Maquilleur / Maquilleuse spectacle</t>
  </si>
  <si>
    <t>G1217</t>
  </si>
  <si>
    <t>Moniteur / Monitrice en salle de sport</t>
  </si>
  <si>
    <t>F1112</t>
  </si>
  <si>
    <t>Ingénieur / Ingénieure calcul et structure</t>
  </si>
  <si>
    <t>Opticien / Opticienne</t>
  </si>
  <si>
    <t>B1609</t>
  </si>
  <si>
    <t>Responsable d'atelier en bijouterie ou joaillerie</t>
  </si>
  <si>
    <t>G1211</t>
  </si>
  <si>
    <t>Analyste de la performance sportive</t>
  </si>
  <si>
    <t>Planneur / Planneuse stratégique</t>
  </si>
  <si>
    <t>Facteur / Factrice</t>
  </si>
  <si>
    <t>B1611</t>
  </si>
  <si>
    <t>Trieur / Trieuse de pierres et perles</t>
  </si>
  <si>
    <t>D1510</t>
  </si>
  <si>
    <t>Vendeur / Vendeuse en animalerie</t>
  </si>
  <si>
    <t>Tapissier / Tapissière d'ameublement</t>
  </si>
  <si>
    <t>Agent / Agente de service hospitalier (ASH)</t>
  </si>
  <si>
    <t>K1308</t>
  </si>
  <si>
    <t>Agent territorial spécialisé / Agente territoriale spécialisée des écoles maternelles (ATSEM)</t>
  </si>
  <si>
    <t>Surveillant / Surveillante en milieu scolaire</t>
  </si>
  <si>
    <t>Responsable de sécurité civile et de secours</t>
  </si>
  <si>
    <t>B1608</t>
  </si>
  <si>
    <t>Opérateur / Opératrice en bijouterie</t>
  </si>
  <si>
    <t>Infirmier / Infirmière de santé au travail</t>
  </si>
  <si>
    <t>G1214</t>
  </si>
  <si>
    <t>Directeur sportif / Directrice sportive</t>
  </si>
  <si>
    <t>Assistant / Assistante de direction</t>
  </si>
  <si>
    <t>G1405</t>
  </si>
  <si>
    <t>Directeur / Directrice de structure sportive</t>
  </si>
  <si>
    <t>Psychomotricien / Psychomotricienne</t>
  </si>
  <si>
    <t>Médiateur familial / Médiatrice familiale</t>
  </si>
  <si>
    <t>Gérant / Gérante de portefeuille financier</t>
  </si>
  <si>
    <t>Actuaire</t>
  </si>
  <si>
    <t>A1418</t>
  </si>
  <si>
    <t>Viticulteur / Viticultrice</t>
  </si>
  <si>
    <t>Chargé / Chargée de produit en assurances</t>
  </si>
  <si>
    <t>F1111</t>
  </si>
  <si>
    <t>Ingénieur / Ingénieure génie civil</t>
  </si>
  <si>
    <t>F1617</t>
  </si>
  <si>
    <t>Poseur / Poseuse de véranda</t>
  </si>
  <si>
    <t>Concierge d'hôtel</t>
  </si>
  <si>
    <t>Orthophoniste</t>
  </si>
  <si>
    <t>C1208</t>
  </si>
  <si>
    <t>Courtier / Courtière en banque</t>
  </si>
  <si>
    <t>Capitaine de pêche</t>
  </si>
  <si>
    <t>Orthoptiste</t>
  </si>
  <si>
    <t>F1114</t>
  </si>
  <si>
    <t>Conseiller / Conseillère en rénovation énergétique</t>
  </si>
  <si>
    <t>Technicien / Technicienne de laboratoires d'analyses médicales</t>
  </si>
  <si>
    <t>A1421</t>
  </si>
  <si>
    <t>Palefrenier soigneur / Palefrenière soigneuse</t>
  </si>
  <si>
    <t>Responsable d'agence en assurances</t>
  </si>
  <si>
    <t>Diététicien / Diététicienne</t>
  </si>
  <si>
    <t>Contrôleur / Contrôleuse des impôts</t>
  </si>
  <si>
    <t>Responsable de caisses</t>
  </si>
  <si>
    <t>F1620</t>
  </si>
  <si>
    <t>Installateur / Installatrice chauffage et climatisation</t>
  </si>
  <si>
    <t>K2113</t>
  </si>
  <si>
    <t>Accompagnant / Accompagnante des élèves en situation de handicap (AESH)</t>
  </si>
  <si>
    <t>G1213</t>
  </si>
  <si>
    <t>Chargé / Chargée de développement d'activités sportives</t>
  </si>
  <si>
    <t>A1420</t>
  </si>
  <si>
    <t>Chef / Cheffe de culture responsable d'unité de production agricole</t>
  </si>
  <si>
    <t>Ergothérapeute</t>
  </si>
  <si>
    <t>K1406</t>
  </si>
  <si>
    <t>Secrétaire de mairie</t>
  </si>
  <si>
    <t>Thanatopracteur / Thanatopractrice</t>
  </si>
  <si>
    <t>Pizzaïolo / Pizzaïola</t>
  </si>
  <si>
    <t>K1307</t>
  </si>
  <si>
    <t>Animateur / Animatrice petite enfance</t>
  </si>
  <si>
    <t>H3406</t>
  </si>
  <si>
    <t>C1111</t>
  </si>
  <si>
    <t>Mandataire en assurance</t>
  </si>
  <si>
    <t>Toiletteur / Toiletteuse d'animaux</t>
  </si>
  <si>
    <t>G1210</t>
  </si>
  <si>
    <t>Enseignant / Enseignante d'équitation</t>
  </si>
  <si>
    <t>Secrétaire comptable</t>
  </si>
  <si>
    <t>Audioprothésiste</t>
  </si>
  <si>
    <t>Courtier / Courtière en assurance</t>
  </si>
  <si>
    <t>J1309</t>
  </si>
  <si>
    <t>Agent / Agente de stérilisation de service hospitalier</t>
  </si>
  <si>
    <t>Surveillant / Surveillante de baignade</t>
  </si>
  <si>
    <t>J1308</t>
  </si>
  <si>
    <t>Brancardier / Brancardière</t>
  </si>
  <si>
    <t>F1707</t>
  </si>
  <si>
    <t>Maçon / Maçonne du paysage</t>
  </si>
  <si>
    <t>Homme sage-femme / Sage-femme</t>
  </si>
  <si>
    <t>G1215</t>
  </si>
  <si>
    <t>Educateur sportif / Educatrice sportive Santé</t>
  </si>
  <si>
    <t>14015</t>
  </si>
  <si>
    <t>27003</t>
  </si>
  <si>
    <t>28008</t>
  </si>
  <si>
    <t>28009</t>
  </si>
  <si>
    <t>28020</t>
  </si>
  <si>
    <t>50000</t>
  </si>
  <si>
    <t>50008</t>
  </si>
  <si>
    <t>50013</t>
  </si>
  <si>
    <t>50016</t>
  </si>
  <si>
    <t>50021</t>
  </si>
  <si>
    <t>50036</t>
  </si>
  <si>
    <t>50044</t>
  </si>
  <si>
    <t>50052</t>
  </si>
  <si>
    <t>50124</t>
  </si>
  <si>
    <t>61007</t>
  </si>
  <si>
    <t>61010</t>
  </si>
  <si>
    <t>61016</t>
  </si>
  <si>
    <t>61024</t>
  </si>
  <si>
    <t>61032</t>
  </si>
  <si>
    <t>61040</t>
  </si>
  <si>
    <t>61055</t>
  </si>
  <si>
    <t>72022</t>
  </si>
  <si>
    <t>72035</t>
  </si>
  <si>
    <t>72051</t>
  </si>
  <si>
    <t>76013</t>
  </si>
  <si>
    <t>76019</t>
  </si>
  <si>
    <t>76021</t>
  </si>
  <si>
    <t>76022</t>
  </si>
  <si>
    <t>76036</t>
  </si>
  <si>
    <t>76042</t>
  </si>
  <si>
    <t>76044</t>
  </si>
  <si>
    <t>76052</t>
  </si>
  <si>
    <t>76060</t>
  </si>
  <si>
    <t>76075</t>
  </si>
  <si>
    <t>76083</t>
  </si>
  <si>
    <t>76091</t>
  </si>
  <si>
    <t>76101</t>
  </si>
  <si>
    <t>76112</t>
  </si>
  <si>
    <t>76116</t>
  </si>
  <si>
    <t>76132</t>
  </si>
  <si>
    <t>76204</t>
  </si>
  <si>
    <t>76220</t>
  </si>
  <si>
    <t>76235</t>
  </si>
  <si>
    <t>76243</t>
  </si>
  <si>
    <t>76251</t>
  </si>
  <si>
    <t>80016</t>
  </si>
  <si>
    <t>80453</t>
  </si>
  <si>
    <t>28012</t>
  </si>
  <si>
    <t>28035</t>
  </si>
  <si>
    <t>28040</t>
  </si>
  <si>
    <t>28043</t>
  </si>
  <si>
    <t>28051</t>
  </si>
  <si>
    <t>72005</t>
  </si>
  <si>
    <t>72020</t>
  </si>
  <si>
    <t>72043</t>
  </si>
  <si>
    <t>72115</t>
  </si>
  <si>
    <t>72123</t>
  </si>
  <si>
    <t>80011</t>
  </si>
  <si>
    <t>80414</t>
  </si>
  <si>
    <t>80445</t>
  </si>
  <si>
    <t>80461</t>
  </si>
  <si>
    <t>80476</t>
  </si>
  <si>
    <t>80492</t>
  </si>
  <si>
    <t>80502</t>
  </si>
  <si>
    <t>test_métier</t>
  </si>
  <si>
    <t>Bûcheron / Bûcheronne</t>
  </si>
  <si>
    <t>Agent / Agente d'entretien des espaces verts</t>
  </si>
  <si>
    <t>Sylviculteur / Sylvicultrice</t>
  </si>
  <si>
    <t>A1206</t>
  </si>
  <si>
    <t>Concepteur / Conceptrice paysagiste</t>
  </si>
  <si>
    <t>A1207</t>
  </si>
  <si>
    <t>Chef / Cheffe d'équipe d'entretien d'espaces naturels</t>
  </si>
  <si>
    <t>A1208</t>
  </si>
  <si>
    <t>Jardinier / Jardinière paysagiste</t>
  </si>
  <si>
    <t>A1209</t>
  </si>
  <si>
    <t>A1210</t>
  </si>
  <si>
    <t>Ouvrier forestier / Ouvrière forestière</t>
  </si>
  <si>
    <t>A1211</t>
  </si>
  <si>
    <t>Chef / Cheffe d'équipe paysagiste</t>
  </si>
  <si>
    <t>A1212</t>
  </si>
  <si>
    <t>Chef / Cheffe d'équipe de travaux forestiers</t>
  </si>
  <si>
    <t>A1213</t>
  </si>
  <si>
    <t>Conducteur / Conductrice de travaux forestiers</t>
  </si>
  <si>
    <t>Fromager-affineur / Fromagère-affineuse</t>
  </si>
  <si>
    <t>A1422</t>
  </si>
  <si>
    <t>Caviste de chai</t>
  </si>
  <si>
    <t>A1423</t>
  </si>
  <si>
    <t>Œnologue</t>
  </si>
  <si>
    <t>A1424</t>
  </si>
  <si>
    <t>Pisciculteur / Piscicultrice</t>
  </si>
  <si>
    <t>A1425</t>
  </si>
  <si>
    <t>Ramendeur / Ramendeuse</t>
  </si>
  <si>
    <t>A1426</t>
  </si>
  <si>
    <t>A1427</t>
  </si>
  <si>
    <t>Goémonier / Goémonière</t>
  </si>
  <si>
    <t>A1428</t>
  </si>
  <si>
    <t>Algoculteur / Algocultrice</t>
  </si>
  <si>
    <t>A1429</t>
  </si>
  <si>
    <t>Apiculteur / Apicultrice</t>
  </si>
  <si>
    <t>A1430</t>
  </si>
  <si>
    <t>Ouvrier / Ouvrière aquacole</t>
  </si>
  <si>
    <t>A1431</t>
  </si>
  <si>
    <t>Ouvrier / Ouvrière piscicole</t>
  </si>
  <si>
    <t>Auxiliaire vétérinaire</t>
  </si>
  <si>
    <t>A1505</t>
  </si>
  <si>
    <t>Animalier / Animalière de laboratoire</t>
  </si>
  <si>
    <t>A1506</t>
  </si>
  <si>
    <t>A1507</t>
  </si>
  <si>
    <t>Ostéopathe animalier / Ostéopathe animalière</t>
  </si>
  <si>
    <t>Artiste Plasticien / Plasticienne</t>
  </si>
  <si>
    <t>B1102</t>
  </si>
  <si>
    <t>Mosaïste d'art</t>
  </si>
  <si>
    <t>B1103</t>
  </si>
  <si>
    <t>Sculpteur / Sculptrice ornemaniste sur pierre</t>
  </si>
  <si>
    <t>B1304</t>
  </si>
  <si>
    <t>Artisan démonstrateur / Artisane démonstratrice</t>
  </si>
  <si>
    <t>Relieur / Relieuse d'art</t>
  </si>
  <si>
    <t>B1403</t>
  </si>
  <si>
    <t>Restaurateur / Restauratrice de livres anciens</t>
  </si>
  <si>
    <t>B1613</t>
  </si>
  <si>
    <t>Orfèvre</t>
  </si>
  <si>
    <t>B1614</t>
  </si>
  <si>
    <t>Monteur / Monteuse en orfèvrerie</t>
  </si>
  <si>
    <t>B1615</t>
  </si>
  <si>
    <t>Orfèvre tourneur repousseur / Orfèvre tourneuse repousseuse</t>
  </si>
  <si>
    <t>C1113</t>
  </si>
  <si>
    <t>Expert / Experte en assurances dommages automobile</t>
  </si>
  <si>
    <t>Chargé / Chargée d'affaires immobilières</t>
  </si>
  <si>
    <t>C1506</t>
  </si>
  <si>
    <t>Responsable de projet immobilier</t>
  </si>
  <si>
    <t>D1108</t>
  </si>
  <si>
    <t>Chef boulanger / Cheffe boulangère</t>
  </si>
  <si>
    <t>D1109</t>
  </si>
  <si>
    <t>Chef boucher / Cheffe bouchère</t>
  </si>
  <si>
    <t>D1215</t>
  </si>
  <si>
    <t>Posticheur / Posticheuse</t>
  </si>
  <si>
    <t>D1216</t>
  </si>
  <si>
    <t>Coiffeur barbier / Coiffeuse barbière</t>
  </si>
  <si>
    <t>D1217</t>
  </si>
  <si>
    <t>Socio-coiffeur / Socio-coiffeuse</t>
  </si>
  <si>
    <t>D1218</t>
  </si>
  <si>
    <t>Formateur coiffeur / Formatrice coiffeuse</t>
  </si>
  <si>
    <t>D1219</t>
  </si>
  <si>
    <t>Vendeur / Vendeuse conseil en jardinerie</t>
  </si>
  <si>
    <t>D1220</t>
  </si>
  <si>
    <t>Gérant / Gérante salon de coiffure</t>
  </si>
  <si>
    <t>D1221</t>
  </si>
  <si>
    <t>Vendeur / Vendeuse de produits culturels et ludiques</t>
  </si>
  <si>
    <t>D1222</t>
  </si>
  <si>
    <t>Masseur / Masseuse bien-être</t>
  </si>
  <si>
    <t>D1302</t>
  </si>
  <si>
    <t>Responsable de boutique</t>
  </si>
  <si>
    <t>Conseiller / Conseillère en information médicale</t>
  </si>
  <si>
    <t>D1411</t>
  </si>
  <si>
    <t>D1412</t>
  </si>
  <si>
    <t>Délégué médical hospitalier / Déléguée médicale hospitalière</t>
  </si>
  <si>
    <t>D1413</t>
  </si>
  <si>
    <t>Délégué / Déléguée pharmaceutique</t>
  </si>
  <si>
    <t>D1414</t>
  </si>
  <si>
    <t>Responsable de zone internationale</t>
  </si>
  <si>
    <t>D1415</t>
  </si>
  <si>
    <t>Chargé / Chargée de relation client</t>
  </si>
  <si>
    <t>D1416</t>
  </si>
  <si>
    <t>Commercial / Commerciale auprès d'une clientèle d'entreprises</t>
  </si>
  <si>
    <t>D1417</t>
  </si>
  <si>
    <t>D1418</t>
  </si>
  <si>
    <t>Négociant / Négociante en bois</t>
  </si>
  <si>
    <t>D1419</t>
  </si>
  <si>
    <t>Courtier / Courtière en vins</t>
  </si>
  <si>
    <t>D1420</t>
  </si>
  <si>
    <t>Cadre Technico-commercial / Technico-commerciale</t>
  </si>
  <si>
    <t>Chargé / Chargée des relations publiques</t>
  </si>
  <si>
    <t>E1110</t>
  </si>
  <si>
    <t>E1111</t>
  </si>
  <si>
    <t>E1112</t>
  </si>
  <si>
    <t>E1113</t>
  </si>
  <si>
    <t>E1207</t>
  </si>
  <si>
    <t>Motion designer</t>
  </si>
  <si>
    <t>Métreur / Métreuse de la construction</t>
  </si>
  <si>
    <t>F1115</t>
  </si>
  <si>
    <t>Vulcanologue</t>
  </si>
  <si>
    <t>F1116</t>
  </si>
  <si>
    <t>Ingénieur / Ingénieure démantèlement nucléaire</t>
  </si>
  <si>
    <t>F1117</t>
  </si>
  <si>
    <t>Ingénieur / Ingénieure d'étude CVC</t>
  </si>
  <si>
    <t>F1118</t>
  </si>
  <si>
    <t>Sismologue</t>
  </si>
  <si>
    <t>F1119</t>
  </si>
  <si>
    <t>Pédologue</t>
  </si>
  <si>
    <t>F1120</t>
  </si>
  <si>
    <t>F1121</t>
  </si>
  <si>
    <t>Architecte du patrimoine national</t>
  </si>
  <si>
    <t>F1122</t>
  </si>
  <si>
    <t>Ingénieur / Ingénieure Chantier nucléaire</t>
  </si>
  <si>
    <t>F1123</t>
  </si>
  <si>
    <t>Glaciologue</t>
  </si>
  <si>
    <t>F1124</t>
  </si>
  <si>
    <t>Hydrologue</t>
  </si>
  <si>
    <t>F1125</t>
  </si>
  <si>
    <t>BIM Manager</t>
  </si>
  <si>
    <t>F1126</t>
  </si>
  <si>
    <t>F1206</t>
  </si>
  <si>
    <t>Chef / Cheffe d'équipe bâtiment</t>
  </si>
  <si>
    <t>F1207</t>
  </si>
  <si>
    <t>Chef / Cheffe d'équipe travaux publics</t>
  </si>
  <si>
    <t>F1504</t>
  </si>
  <si>
    <t>Charpentier / Charpentière de marine</t>
  </si>
  <si>
    <t>Solier / Solière</t>
  </si>
  <si>
    <t>Installateur mainteneur / Installatrice mainteneuse en systèmes solaires, thermiques et photovoltaïques</t>
  </si>
  <si>
    <t>F1621</t>
  </si>
  <si>
    <t>Ramoneur / Ramoneuse</t>
  </si>
  <si>
    <t>F1622</t>
  </si>
  <si>
    <t>Monteur / Monteuse en éclairage public</t>
  </si>
  <si>
    <t>F1623</t>
  </si>
  <si>
    <t>Monteur / Monteuse installation réseaux mobiles</t>
  </si>
  <si>
    <t>F1624</t>
  </si>
  <si>
    <t>Staffeur Stuqueur / Staffeuse Stuqueuse</t>
  </si>
  <si>
    <t>F1625</t>
  </si>
  <si>
    <t>Monteur / Monteuse en agencement</t>
  </si>
  <si>
    <t>Manœuvre bâtiment</t>
  </si>
  <si>
    <t>Poseur / Poseuse de canalisations</t>
  </si>
  <si>
    <t>F1710</t>
  </si>
  <si>
    <t>Magasinier / Magasinière en négoce des matériaux de construction</t>
  </si>
  <si>
    <t>Agent / Agente d'accueil touristique</t>
  </si>
  <si>
    <t>Chargé / Chargée de promotion touristique</t>
  </si>
  <si>
    <t>G1103</t>
  </si>
  <si>
    <t>Directeur / Directrice de parc régional</t>
  </si>
  <si>
    <t>G1104</t>
  </si>
  <si>
    <t>Consultant / Consultante tourisme</t>
  </si>
  <si>
    <t>G1105</t>
  </si>
  <si>
    <t>Directeur / Directrice d'office du tourisme</t>
  </si>
  <si>
    <t>G1106</t>
  </si>
  <si>
    <t>Animateur / Animatrice du patrimoine</t>
  </si>
  <si>
    <t>G1107</t>
  </si>
  <si>
    <t>Hôte / Hôtesse d'accueil et d'animation de croisière</t>
  </si>
  <si>
    <t>G1108</t>
  </si>
  <si>
    <t>Directeur / Directrice de pays d'accueil touristique</t>
  </si>
  <si>
    <t>Guide-accompagnateur / Guide-accompagnatrice</t>
  </si>
  <si>
    <t>G1219</t>
  </si>
  <si>
    <t>Recruteur sportif / Recruteuse sportive</t>
  </si>
  <si>
    <t>G1220</t>
  </si>
  <si>
    <t>Educateur sportif / Educatrice sportive spécialisé(e) en activités physiques et sportives adaptées</t>
  </si>
  <si>
    <t>G1221</t>
  </si>
  <si>
    <t>Responsable des attractions</t>
  </si>
  <si>
    <t>G1222</t>
  </si>
  <si>
    <t>Guide-conférencier / Guide-conférencière</t>
  </si>
  <si>
    <t>G1223</t>
  </si>
  <si>
    <t>Animateur / Animatrice en site de divertissement</t>
  </si>
  <si>
    <t>G1224</t>
  </si>
  <si>
    <t>Maître-nageur sauveteur / Maître-nageuse sauveteuse</t>
  </si>
  <si>
    <t>G1225</t>
  </si>
  <si>
    <t>Ouvreur / Ouvreuse de salle de spectacles</t>
  </si>
  <si>
    <t>G1226</t>
  </si>
  <si>
    <t>Chef / Cheffe de bassin</t>
  </si>
  <si>
    <t>G1227</t>
  </si>
  <si>
    <t>Guide-interprète</t>
  </si>
  <si>
    <t>G1228</t>
  </si>
  <si>
    <t>Guide de haute montagne</t>
  </si>
  <si>
    <t>G1229</t>
  </si>
  <si>
    <t>Guide-accompagnateur / Guide-accompagnatrice de pêche</t>
  </si>
  <si>
    <t>G1230</t>
  </si>
  <si>
    <t>Guide de tourisme équestre</t>
  </si>
  <si>
    <t>G1231</t>
  </si>
  <si>
    <t>Accompagnateur / Accompagnatrice en écotourisme</t>
  </si>
  <si>
    <t>G1232</t>
  </si>
  <si>
    <t>Opérateur / Opératrice de parcours acrobatique dans les arbres</t>
  </si>
  <si>
    <t>G1233</t>
  </si>
  <si>
    <t>Préparateur mental / Préparatrice mentale du sport</t>
  </si>
  <si>
    <t>G1234</t>
  </si>
  <si>
    <t>Musher guide de randonnée en traîneau</t>
  </si>
  <si>
    <t>Adjoint / Adjointe de direction en hôtellerie-restauration</t>
  </si>
  <si>
    <t>Directeur / Directrice d'établissement en hôtellerie-restauration</t>
  </si>
  <si>
    <t>G1406</t>
  </si>
  <si>
    <t>Directeur / Directrice d'équipement sportif</t>
  </si>
  <si>
    <t>G1407</t>
  </si>
  <si>
    <t>G1408</t>
  </si>
  <si>
    <t>Directeur / Directrice de structure d'hébergement touristique</t>
  </si>
  <si>
    <t>G1409</t>
  </si>
  <si>
    <t>Manager en restauration rapide</t>
  </si>
  <si>
    <t>G1410</t>
  </si>
  <si>
    <t>Directeur / Directrice de la restauration</t>
  </si>
  <si>
    <t>G1411</t>
  </si>
  <si>
    <t>Directeur / Directrice d'hôtel</t>
  </si>
  <si>
    <t>G1412</t>
  </si>
  <si>
    <t>Directeur / Directrice de parc à thème</t>
  </si>
  <si>
    <t>G1413</t>
  </si>
  <si>
    <t>Directeur / Directrice de restaurant</t>
  </si>
  <si>
    <t>G1414</t>
  </si>
  <si>
    <t>Directeur / Directrice d'exploitation de site de divertissement</t>
  </si>
  <si>
    <t>Employé / Employée d'étage</t>
  </si>
  <si>
    <t>G1609</t>
  </si>
  <si>
    <t>Cuisinier / Cuisinière</t>
  </si>
  <si>
    <t>G1610</t>
  </si>
  <si>
    <t>Pâtissier / Pâtissière de restaurant</t>
  </si>
  <si>
    <t>G1611</t>
  </si>
  <si>
    <t>Steward / Hôtesse de train</t>
  </si>
  <si>
    <t>Réceptionniste</t>
  </si>
  <si>
    <t>G1704</t>
  </si>
  <si>
    <t>Agent / Agente de réservation en hôtellerie</t>
  </si>
  <si>
    <t>G1705</t>
  </si>
  <si>
    <t>Chef / Cheffe concierge d'hôtel</t>
  </si>
  <si>
    <t>G1706</t>
  </si>
  <si>
    <t>Chef / Cheffe de réception en hôtellerie</t>
  </si>
  <si>
    <t>G1707</t>
  </si>
  <si>
    <t>Responsable de vestiaire</t>
  </si>
  <si>
    <t>G1708</t>
  </si>
  <si>
    <t>Voiturier / Voiturière</t>
  </si>
  <si>
    <t>Serveur / Serveuse en restauration</t>
  </si>
  <si>
    <t>G1805</t>
  </si>
  <si>
    <t>Gérant / Gérante de café, bar-brasserie</t>
  </si>
  <si>
    <t>G1806</t>
  </si>
  <si>
    <t>Chef sommelier / Cheffe sommelière</t>
  </si>
  <si>
    <t>G1807</t>
  </si>
  <si>
    <t>Gérant / Gérante de bar-tabac</t>
  </si>
  <si>
    <t>G1808</t>
  </si>
  <si>
    <t>Chef barman / Cheffe barmaid</t>
  </si>
  <si>
    <t>G1809</t>
  </si>
  <si>
    <t>Barista</t>
  </si>
  <si>
    <t>G1810</t>
  </si>
  <si>
    <t>Chef / Cheffe de rang</t>
  </si>
  <si>
    <t>Ingénieur / Ingénieure support technique</t>
  </si>
  <si>
    <t>Ingénieur / Ingénieure d'affaires en industrie</t>
  </si>
  <si>
    <t>H1103</t>
  </si>
  <si>
    <t>H1104</t>
  </si>
  <si>
    <t>Directeur / Directrice des affaires médicales pharmaceutiques</t>
  </si>
  <si>
    <t>H1105</t>
  </si>
  <si>
    <t>Chef de projets santé / Cheffe de projets santé</t>
  </si>
  <si>
    <t>H1106</t>
  </si>
  <si>
    <t>Responsable support technique clients</t>
  </si>
  <si>
    <t>H1107</t>
  </si>
  <si>
    <t>Directeur / Directrice assistance technique</t>
  </si>
  <si>
    <t>H1108</t>
  </si>
  <si>
    <t>Technicien / Technicienne support client en industrie</t>
  </si>
  <si>
    <t>H1212</t>
  </si>
  <si>
    <t>Ingénieur / Ingénieure brevet en industrie</t>
  </si>
  <si>
    <t>H1213</t>
  </si>
  <si>
    <t>H1214</t>
  </si>
  <si>
    <t>Agent / Agente de laboratoire de recherche industrielle</t>
  </si>
  <si>
    <t>H1215</t>
  </si>
  <si>
    <t>Bioinformaticien / Bioinformaticienne en études, recherche et développement</t>
  </si>
  <si>
    <t>H1216</t>
  </si>
  <si>
    <t>Responsable des études épidémiologiques</t>
  </si>
  <si>
    <t>H1217</t>
  </si>
  <si>
    <t>H1218</t>
  </si>
  <si>
    <t>Responsable de projet recherche et développement</t>
  </si>
  <si>
    <t>H1219</t>
  </si>
  <si>
    <t>H1220</t>
  </si>
  <si>
    <t>H1221</t>
  </si>
  <si>
    <t>H1222</t>
  </si>
  <si>
    <t>H1223</t>
  </si>
  <si>
    <t>H1224</t>
  </si>
  <si>
    <t>Technicien / Technicienne de laboratoire de recherche-développement</t>
  </si>
  <si>
    <t>H1225</t>
  </si>
  <si>
    <t>Ingénieur / Ingénieure développement nucléaire</t>
  </si>
  <si>
    <t>H1304</t>
  </si>
  <si>
    <t>H1305</t>
  </si>
  <si>
    <t>Vérificateur / Vérificatrice de conformité industrielle</t>
  </si>
  <si>
    <t>H1306</t>
  </si>
  <si>
    <t>Ingénieur / Ingénieure sûreté en industrie nucléaire</t>
  </si>
  <si>
    <t>H1307</t>
  </si>
  <si>
    <t>Responsable de la conformité industrielle</t>
  </si>
  <si>
    <t>H1308</t>
  </si>
  <si>
    <t>Animateur / Animatrice en Hygiène Sécurité Environnement (HSE)</t>
  </si>
  <si>
    <t>H1309</t>
  </si>
  <si>
    <t>Technicien / Technicienne en radioprotection</t>
  </si>
  <si>
    <t>H1405</t>
  </si>
  <si>
    <t>Responsable supply chain en industrie</t>
  </si>
  <si>
    <t>H1406</t>
  </si>
  <si>
    <t>Ingénieur / Ingénieure supply chain en industrie</t>
  </si>
  <si>
    <t>Ingénieur / Ingénieure d'analyse industrielle</t>
  </si>
  <si>
    <t>Chargé / Chargée des affaires réglementaires</t>
  </si>
  <si>
    <t>H1508</t>
  </si>
  <si>
    <t>Assureur / Assureuse qualité industrie</t>
  </si>
  <si>
    <t>H1509</t>
  </si>
  <si>
    <t>H1510</t>
  </si>
  <si>
    <t>H1511</t>
  </si>
  <si>
    <t>H1512</t>
  </si>
  <si>
    <t>H1513</t>
  </si>
  <si>
    <t>H1514</t>
  </si>
  <si>
    <t>H1515</t>
  </si>
  <si>
    <t>Auditeur / Auditrice qualité en industrie</t>
  </si>
  <si>
    <t>H1516</t>
  </si>
  <si>
    <t>Expert / Experte métrologue</t>
  </si>
  <si>
    <t>H1517</t>
  </si>
  <si>
    <t>Responsable de laboratoire de contrôle en industrie pharmaceutique</t>
  </si>
  <si>
    <t>H1518</t>
  </si>
  <si>
    <t>Responsable assurance qualité en industrie</t>
  </si>
  <si>
    <t>H1519</t>
  </si>
  <si>
    <t>H1520</t>
  </si>
  <si>
    <t>Ingénieur / Ingénieure assurance qualité en industrie</t>
  </si>
  <si>
    <t>H1521</t>
  </si>
  <si>
    <t>Technicien / Technicienne de validation-qualification</t>
  </si>
  <si>
    <t>H1522</t>
  </si>
  <si>
    <t>Technicien / Technicienne en contrôles et essais non destructifs (CND END)</t>
  </si>
  <si>
    <t>H2104</t>
  </si>
  <si>
    <t>Fromager industriel / Fromagère industrielle</t>
  </si>
  <si>
    <t>H2210</t>
  </si>
  <si>
    <t>Tonnelier / Tonnelière</t>
  </si>
  <si>
    <t>H2211</t>
  </si>
  <si>
    <t>Opérateur / Opératrice de sciage bois</t>
  </si>
  <si>
    <t>H2302</t>
  </si>
  <si>
    <t>H2303</t>
  </si>
  <si>
    <t>Opérateur / Opératrice de fabrication en industrie pharmaceutique</t>
  </si>
  <si>
    <t>Opérateur / Opératrice de fabrication industrie des cuirs, peaux et matériaux associés</t>
  </si>
  <si>
    <t>Conducteur / Conductrice de machines de fabrication de produits textiles</t>
  </si>
  <si>
    <t>Conducteur / Conductrice de machine de production et transformation des fils</t>
  </si>
  <si>
    <t>Conducteur / Conductrice de ligne de production de textiles non-tissés</t>
  </si>
  <si>
    <t>Opérateur / Opératrice sur machine de transformation et de finition des cuirs et peaux</t>
  </si>
  <si>
    <t>Coupeur / Coupeuse en industrie textile et matériaux souples</t>
  </si>
  <si>
    <t>Opérateur / Opératrice de finition en industrie du textile</t>
  </si>
  <si>
    <t>Monteur / Monteuse prototypiste cuir et matériaux souples</t>
  </si>
  <si>
    <t>Opérateur / Opératrice de préparation ou de finition sur articles de cuirs, peaux ou matériaux associés</t>
  </si>
  <si>
    <t>H2416</t>
  </si>
  <si>
    <t>Gainier industriel / Gainière industrielle</t>
  </si>
  <si>
    <t>H2417</t>
  </si>
  <si>
    <t>Chef / Cheffe de rame textile</t>
  </si>
  <si>
    <t>H2418</t>
  </si>
  <si>
    <t>Opérateur / Opératrice sur machine de production et transformation des fils</t>
  </si>
  <si>
    <t>H2419</t>
  </si>
  <si>
    <t>Passementier / Passementière en industrie textile</t>
  </si>
  <si>
    <t>H2420</t>
  </si>
  <si>
    <t>Repasseur / Repasseuse en industrie textile et de l'habillement</t>
  </si>
  <si>
    <t>H2421</t>
  </si>
  <si>
    <t>Opérateur / Opératrice de fabrication de produits textiles</t>
  </si>
  <si>
    <t>H2422</t>
  </si>
  <si>
    <t>Tapissier industriel / Tapissière industrielle</t>
  </si>
  <si>
    <t>H2423</t>
  </si>
  <si>
    <t>Mécanicien / Mécanicienne industrie textile et de l'habillement</t>
  </si>
  <si>
    <t>H2424</t>
  </si>
  <si>
    <t>H2425</t>
  </si>
  <si>
    <t>Fileur / Fileuse en industrie textile</t>
  </si>
  <si>
    <t>H2426</t>
  </si>
  <si>
    <t>H2427</t>
  </si>
  <si>
    <t>Effileur / Effileuse en dentelles</t>
  </si>
  <si>
    <t>H2506</t>
  </si>
  <si>
    <t>Chef / Cheffe de production en industrie agroalimentaire</t>
  </si>
  <si>
    <t>H2507</t>
  </si>
  <si>
    <t>Responsable de ligne de production industrielle</t>
  </si>
  <si>
    <t>H2508</t>
  </si>
  <si>
    <t>Ingénieur / Ingénieure exploitation nucléaire</t>
  </si>
  <si>
    <t>Bobinier / Bobinière en électricité</t>
  </si>
  <si>
    <t>H2606</t>
  </si>
  <si>
    <t>Monteur-bobinier / Monteuse-bobinière en électricité</t>
  </si>
  <si>
    <t>H2607</t>
  </si>
  <si>
    <t>H2608</t>
  </si>
  <si>
    <t>Bobinier / Bobinière en matériels électroniques</t>
  </si>
  <si>
    <t>H2702</t>
  </si>
  <si>
    <t>Conducteur / Conductrice de bloc nucléaire</t>
  </si>
  <si>
    <t>H2703</t>
  </si>
  <si>
    <t>Technicien / Technicienne de maintenance de batteries de véhicules électriques</t>
  </si>
  <si>
    <t>H2704</t>
  </si>
  <si>
    <t>Technicien démonteur / Technicienne démonteuse de batteries de véhicules électriques</t>
  </si>
  <si>
    <t>H2705</t>
  </si>
  <si>
    <t>Pilote de ligne de production de composants et de cellules pour batteries de véhicules électriques</t>
  </si>
  <si>
    <t>H2915</t>
  </si>
  <si>
    <t>Chef soudeur / Cheffe soudeuse</t>
  </si>
  <si>
    <t>H2916</t>
  </si>
  <si>
    <t>Soudeur / Soudeuse Tungsten Inert Gas -TIG-</t>
  </si>
  <si>
    <t>H2917</t>
  </si>
  <si>
    <t>Soudeur / Soudeuse MIG MAG</t>
  </si>
  <si>
    <t>H3304</t>
  </si>
  <si>
    <t>Chef / Cheffe de ligne conditionnement</t>
  </si>
  <si>
    <t>H3305</t>
  </si>
  <si>
    <t>Conducteur / Conductrice de machines de conditionnement</t>
  </si>
  <si>
    <t>Peintre industriel / Peintre industrielle</t>
  </si>
  <si>
    <t>Polisseur / Polisseuse en bijouterie ou joaillerie ou orfèvrerie</t>
  </si>
  <si>
    <t>Opérateur / Opératrice en polissage de bijouterie ou d'orfèvrerie</t>
  </si>
  <si>
    <t>H3407</t>
  </si>
  <si>
    <t>Metteur au bain / Metteuse au bain argenture - dorure en orfèvrerie</t>
  </si>
  <si>
    <t>H3408</t>
  </si>
  <si>
    <t>Metteur au point polisseur / Metteuse au point polisseuse sur matrice en orfèvrerie</t>
  </si>
  <si>
    <t>I1104</t>
  </si>
  <si>
    <t>Ingénieur / Ingénieure infrastructures télécoms réseaux mobiles</t>
  </si>
  <si>
    <t>I1105</t>
  </si>
  <si>
    <t>Responsable de maintenance et d'exploitation</t>
  </si>
  <si>
    <t>I1106</t>
  </si>
  <si>
    <t>Responsable de maintenance réseaux des territoires connectés</t>
  </si>
  <si>
    <t>I1107</t>
  </si>
  <si>
    <t>Responsable d'atelier de mécanique parcs et jardins</t>
  </si>
  <si>
    <t>I1204</t>
  </si>
  <si>
    <t>Agent / Agente d'entretien des piscines</t>
  </si>
  <si>
    <t>I1205</t>
  </si>
  <si>
    <t>Installateur vérificateur / Installatrice vérificatrice d'extincteurs</t>
  </si>
  <si>
    <t>Technicien / Technicienne de maintenance d'installations automatisées</t>
  </si>
  <si>
    <t>I1311</t>
  </si>
  <si>
    <t>Technicien / Technicienne installation réseaux câblés fibre optique</t>
  </si>
  <si>
    <t>I1312</t>
  </si>
  <si>
    <t>Technicien / Technicienne réseaux mobiles</t>
  </si>
  <si>
    <t>I1313</t>
  </si>
  <si>
    <t>Hydraulicien industriel / Hydraulicienne industrielle</t>
  </si>
  <si>
    <t>I1314</t>
  </si>
  <si>
    <t>Monteur installateur / Monteuse installatrice d'équipements connectés</t>
  </si>
  <si>
    <t>I1315</t>
  </si>
  <si>
    <t>Monteur raccordeur / Monteuse raccordeuse fibre optique</t>
  </si>
  <si>
    <t>I1316</t>
  </si>
  <si>
    <t>Technicien / Technicienne de maintenance Chauffage, Ventilation et Climatisation - CVC</t>
  </si>
  <si>
    <t>I1317</t>
  </si>
  <si>
    <t>Technicien / Technicienne de maintenance fibre optique</t>
  </si>
  <si>
    <t>I1318</t>
  </si>
  <si>
    <t>Instrumentiste Industriel / Industrielle</t>
  </si>
  <si>
    <t>I1319</t>
  </si>
  <si>
    <t>Technicien / Technicienne de maintenance réseaux mobiles</t>
  </si>
  <si>
    <t>I1320</t>
  </si>
  <si>
    <t>Technicien / Technicienne de maintenance d'équipements connectés</t>
  </si>
  <si>
    <t>I1403</t>
  </si>
  <si>
    <t>Technicien / Technicienne Datacenter</t>
  </si>
  <si>
    <t>I1404</t>
  </si>
  <si>
    <t>Conseiller / Conseillère support technique informatique</t>
  </si>
  <si>
    <t>I1405</t>
  </si>
  <si>
    <t>Administrateur / Administratrice bureautique</t>
  </si>
  <si>
    <t>I1504</t>
  </si>
  <si>
    <t>Décontaminateur / Décontamineuse nucléaire et radiologique</t>
  </si>
  <si>
    <t>I1505</t>
  </si>
  <si>
    <t>Technicien / Technicienne déchet nucléaire</t>
  </si>
  <si>
    <t>I1506</t>
  </si>
  <si>
    <t>Chef / Cheffe d'équipe cordiste</t>
  </si>
  <si>
    <t>I1507</t>
  </si>
  <si>
    <t>Opérateur / Opératrice démantèlement nucléaire</t>
  </si>
  <si>
    <t>Mécanicien / Mécanicienne aéronautique</t>
  </si>
  <si>
    <t>Mécanicien-réparateur / Mécanicienne-réparatrice en matériels agricoles</t>
  </si>
  <si>
    <t>Carrossier-peintre / Carrossière-peintre</t>
  </si>
  <si>
    <t>I1608</t>
  </si>
  <si>
    <t>Démonteur / Démonteuse de véhicules hors d'usage</t>
  </si>
  <si>
    <t>I1609</t>
  </si>
  <si>
    <t>Peintre automobile</t>
  </si>
  <si>
    <t>I1610</t>
  </si>
  <si>
    <t>Responsable atelier carrosserie</t>
  </si>
  <si>
    <t>I1611</t>
  </si>
  <si>
    <t>Préparateur / Préparatrice de véhicules automobiles</t>
  </si>
  <si>
    <t>I1612</t>
  </si>
  <si>
    <t>Technicien expert / Technicienne experte après-vente automobile</t>
  </si>
  <si>
    <t>I1613</t>
  </si>
  <si>
    <t>Mécanicien / Mécanicienne des véhicules des transports routiers</t>
  </si>
  <si>
    <t>I1614</t>
  </si>
  <si>
    <t>Préparateur / Préparatrice en peinture automobile</t>
  </si>
  <si>
    <t>I1615</t>
  </si>
  <si>
    <t>Dépanneur-remorqueur / Dépanneuse-remorqueuse de véhicules</t>
  </si>
  <si>
    <t>I1616</t>
  </si>
  <si>
    <t>Mécanicien / Mécanicienne d'engins de chantier et de travaux publics</t>
  </si>
  <si>
    <t>I1617</t>
  </si>
  <si>
    <t>Contrôleur / Contrôleuse technique de véhicules</t>
  </si>
  <si>
    <t>I1618</t>
  </si>
  <si>
    <t>Mécanicien / Mécanicienne en matériels motorisés de parcs et jardins</t>
  </si>
  <si>
    <t>I1619</t>
  </si>
  <si>
    <t>Mécanicien / Mécanicienne cycles</t>
  </si>
  <si>
    <t>I1620</t>
  </si>
  <si>
    <t>Mécanicien-réparateur / Mécanicienne-réparatrice d'engins de levage et de manutention</t>
  </si>
  <si>
    <t>Médecin du travail et de prévention</t>
  </si>
  <si>
    <t>J1106</t>
  </si>
  <si>
    <t>J1107</t>
  </si>
  <si>
    <t>Médecin scolaire</t>
  </si>
  <si>
    <t>J1108</t>
  </si>
  <si>
    <t>Médecin régulateur</t>
  </si>
  <si>
    <t>J1109</t>
  </si>
  <si>
    <t>Médecin de la Protection Maternelle et Infantile -PMI-</t>
  </si>
  <si>
    <t>J1110</t>
  </si>
  <si>
    <t>Médecin légiste</t>
  </si>
  <si>
    <t>J1111</t>
  </si>
  <si>
    <t>Gynécologue</t>
  </si>
  <si>
    <t>Biologiste médical / Biologiste médicale</t>
  </si>
  <si>
    <t>J1203</t>
  </si>
  <si>
    <t>Directeur / Directrice de laboratoire d'analyses vétérinaires</t>
  </si>
  <si>
    <t>J1204</t>
  </si>
  <si>
    <t>Directeur / Directrice de laboratoire d'analyses de biologie médicale</t>
  </si>
  <si>
    <t>J1413</t>
  </si>
  <si>
    <t>Physiothérapeute</t>
  </si>
  <si>
    <t>Cadre de santé d'unité de soins ou de service paramédical</t>
  </si>
  <si>
    <t>Infirmier / Infirmière de prévention</t>
  </si>
  <si>
    <t>J1508</t>
  </si>
  <si>
    <t>Infirmier / Infirmière en Pratique Avancée (IPA)</t>
  </si>
  <si>
    <t>J1509</t>
  </si>
  <si>
    <t>Responsable de secteur coordinateur / Responsable de secteur coordinatrice</t>
  </si>
  <si>
    <t>J1510</t>
  </si>
  <si>
    <t>Infirmier coordinateur / Infirmière coordinatrice (IDEC)</t>
  </si>
  <si>
    <t>J1511</t>
  </si>
  <si>
    <t>Infirmier / Infirmière scolaire</t>
  </si>
  <si>
    <t>J1512</t>
  </si>
  <si>
    <t>K1105</t>
  </si>
  <si>
    <t>Art thérapeute</t>
  </si>
  <si>
    <t>K1208</t>
  </si>
  <si>
    <t>Moniteur éducateur / Monitrice éducatrice</t>
  </si>
  <si>
    <t>K1209</t>
  </si>
  <si>
    <t>Coordonnateur / Coordonnatrice de projet socioéducatif</t>
  </si>
  <si>
    <t>K1210</t>
  </si>
  <si>
    <t>K1211</t>
  </si>
  <si>
    <t>Conseiller / Conseillère d'Insertion et de Probation -CIP-</t>
  </si>
  <si>
    <t>K1212</t>
  </si>
  <si>
    <t>Ministre du culte</t>
  </si>
  <si>
    <t>K1311</t>
  </si>
  <si>
    <t>Assistant / Assistante de vie aux familles</t>
  </si>
  <si>
    <t>K1312</t>
  </si>
  <si>
    <t>Accueillant familial / Accueillante familiale thérapeutique auprès d'adultes</t>
  </si>
  <si>
    <t>K1313</t>
  </si>
  <si>
    <t>Employé / Employée au pair</t>
  </si>
  <si>
    <t>Cadre Dirigeant / Dirigeante d'administration centrale</t>
  </si>
  <si>
    <t>K1407</t>
  </si>
  <si>
    <t>Directeur / Directrice d'établissement médicosocial</t>
  </si>
  <si>
    <t>K1408</t>
  </si>
  <si>
    <t>Responsable de secteur d'aide à domicile</t>
  </si>
  <si>
    <t>K1409</t>
  </si>
  <si>
    <t>Responsable de structure sanitaire et sociale</t>
  </si>
  <si>
    <t>K1410</t>
  </si>
  <si>
    <t>Directeur régional / Directrice régionale des services pénitentiaires</t>
  </si>
  <si>
    <t>K1603</t>
  </si>
  <si>
    <t>Bibliothécaire</t>
  </si>
  <si>
    <t>K1604</t>
  </si>
  <si>
    <t>Directeur / Directrice d'établissement culturel</t>
  </si>
  <si>
    <t>K1605</t>
  </si>
  <si>
    <t>Commissaire d'exposition</t>
  </si>
  <si>
    <t>K1606</t>
  </si>
  <si>
    <t>Responsable de la conservation préventive</t>
  </si>
  <si>
    <t>K1607</t>
  </si>
  <si>
    <t>Conservateur / Conservatrice des antiquités et objets d'art</t>
  </si>
  <si>
    <t>Responsable Opérationnel / Opérationnelle de la défense</t>
  </si>
  <si>
    <t>Agent / Agente de la force publique</t>
  </si>
  <si>
    <t>K1708</t>
  </si>
  <si>
    <t>Gardien / Gardienne de la paix</t>
  </si>
  <si>
    <t>K1709</t>
  </si>
  <si>
    <t>Commissaire de police</t>
  </si>
  <si>
    <t>K1710</t>
  </si>
  <si>
    <t>Officier de police judiciaire / Officière de police judiciaire</t>
  </si>
  <si>
    <t>K1711</t>
  </si>
  <si>
    <t>Surveillant pénitentiaire / Surveillante pénitentiaire</t>
  </si>
  <si>
    <t>K1712</t>
  </si>
  <si>
    <t>Conducteur / Conductrice de véhicule de combat</t>
  </si>
  <si>
    <t>K1713</t>
  </si>
  <si>
    <t>Tireur / Tireuse d'engin blindé</t>
  </si>
  <si>
    <t>K1714</t>
  </si>
  <si>
    <t>Missilier / Missilière artillerie</t>
  </si>
  <si>
    <t>K1715</t>
  </si>
  <si>
    <t>Officier / Officière des forces armées</t>
  </si>
  <si>
    <t>K1716</t>
  </si>
  <si>
    <t>Chef / Cheffe de service pénitentiaire</t>
  </si>
  <si>
    <t>K1717</t>
  </si>
  <si>
    <t>Technicien électronicien / Technicienne électronicienne des armées</t>
  </si>
  <si>
    <t>K1718</t>
  </si>
  <si>
    <t>Mécanicien / Mécanicienne de systèmes d'armes</t>
  </si>
  <si>
    <t>K1719</t>
  </si>
  <si>
    <t>Chef / Cheffe de police municipale</t>
  </si>
  <si>
    <t>K1720</t>
  </si>
  <si>
    <t>Gardien / Gardienne de compagnie républicaine de sécurité</t>
  </si>
  <si>
    <t>K1721</t>
  </si>
  <si>
    <t>Technicien / Technicienne en investigation criminelle</t>
  </si>
  <si>
    <t>K1722</t>
  </si>
  <si>
    <t>Conducteur / Conductrice d'autorité de l'armée</t>
  </si>
  <si>
    <t>K1723</t>
  </si>
  <si>
    <t>Conducteur / Conductrice Véhicule Léger de l'armée</t>
  </si>
  <si>
    <t>K1724</t>
  </si>
  <si>
    <t>Mécanicien / Mécanicienne d'engins blindés</t>
  </si>
  <si>
    <t>K1905</t>
  </si>
  <si>
    <t>Huissier / Huissière de justice</t>
  </si>
  <si>
    <t>K1906</t>
  </si>
  <si>
    <t>Délégué / Déléguée à la protection des données - Data Protection Officer</t>
  </si>
  <si>
    <t>K1907</t>
  </si>
  <si>
    <t>Commissaire-priseur / Commissaire-priseure</t>
  </si>
  <si>
    <t>K1908</t>
  </si>
  <si>
    <t>Responsable de service contentieux et recouvrement</t>
  </si>
  <si>
    <t>K2114</t>
  </si>
  <si>
    <t>Formateur / Formatrice qualité</t>
  </si>
  <si>
    <t>K2115</t>
  </si>
  <si>
    <t>Conseiller principal / Conseillère principale d'éducation</t>
  </si>
  <si>
    <t>K2116</t>
  </si>
  <si>
    <t>Responsable d'unité d'enseignement de la conduite de véhicule</t>
  </si>
  <si>
    <t>K2117</t>
  </si>
  <si>
    <t>K2118</t>
  </si>
  <si>
    <t>Directeur / Directrice d'école primaire</t>
  </si>
  <si>
    <t>Agent / Agente de nettoyage industriel</t>
  </si>
  <si>
    <t>K2205</t>
  </si>
  <si>
    <t>Agent / Agente de propreté de locaux</t>
  </si>
  <si>
    <t>K2307</t>
  </si>
  <si>
    <t>Agent / Agente de propreté urbaine</t>
  </si>
  <si>
    <t>K2308</t>
  </si>
  <si>
    <t>Opérateur / Opératrice de tri en récupération et revalorisation</t>
  </si>
  <si>
    <t>K2309</t>
  </si>
  <si>
    <t>Technicien / Technicienne réutilisation recyclage</t>
  </si>
  <si>
    <t>K2310</t>
  </si>
  <si>
    <t>Ambassadeur / Ambassadrice du tri</t>
  </si>
  <si>
    <t>K2404</t>
  </si>
  <si>
    <t>K2405</t>
  </si>
  <si>
    <t>Attaché / Attachée de recherche clinique en milieu hospitalier</t>
  </si>
  <si>
    <t>K2406</t>
  </si>
  <si>
    <t>K2407</t>
  </si>
  <si>
    <t>Climatologue</t>
  </si>
  <si>
    <t>K2408</t>
  </si>
  <si>
    <t>Mathématicien / Mathématicienne</t>
  </si>
  <si>
    <t>K2409</t>
  </si>
  <si>
    <t>Astronome</t>
  </si>
  <si>
    <t>K2410</t>
  </si>
  <si>
    <t>Astrophysicien / Astrophysicienne</t>
  </si>
  <si>
    <t>Responsable sécurité de site</t>
  </si>
  <si>
    <t>Agent / Agente de prévention et de sécurité</t>
  </si>
  <si>
    <t>K2505</t>
  </si>
  <si>
    <t>Enquêteur privé / Enquêtrice privée</t>
  </si>
  <si>
    <t>K2506</t>
  </si>
  <si>
    <t>Convoyeur / Convoyeuse de fonds</t>
  </si>
  <si>
    <t>L1205</t>
  </si>
  <si>
    <t>Artiste-interprète</t>
  </si>
  <si>
    <t>L1206</t>
  </si>
  <si>
    <t>Cavalier / Cavalière de spectacle</t>
  </si>
  <si>
    <t>L1207</t>
  </si>
  <si>
    <t>Cascadeur / Cascadeuse</t>
  </si>
  <si>
    <t>L1208</t>
  </si>
  <si>
    <t>Mascotte-personnage</t>
  </si>
  <si>
    <t>Agent / Agente de talent</t>
  </si>
  <si>
    <t>L1305</t>
  </si>
  <si>
    <t>Directeur / Directrice artistique spectacle</t>
  </si>
  <si>
    <t>L1402</t>
  </si>
  <si>
    <t>Arbitre professionnel / Professionnelle de discipline sportive</t>
  </si>
  <si>
    <t>Régisseur / Régisseuse de production</t>
  </si>
  <si>
    <t>L1511</t>
  </si>
  <si>
    <t>Technicien / Technicienne spectacle en site de divertissement</t>
  </si>
  <si>
    <t>L1512</t>
  </si>
  <si>
    <t>Régisseur / Régisseuse de spectacles</t>
  </si>
  <si>
    <t>L1513</t>
  </si>
  <si>
    <t>Scénographe</t>
  </si>
  <si>
    <t>M1208</t>
  </si>
  <si>
    <t>Responsable contrôle de gestion</t>
  </si>
  <si>
    <t>M1209</t>
  </si>
  <si>
    <t>Conseiller / Conseillère en gestion</t>
  </si>
  <si>
    <t>M1210</t>
  </si>
  <si>
    <t>Commissaire aux comptes</t>
  </si>
  <si>
    <t>M1406</t>
  </si>
  <si>
    <t>Responsable RSE - Responsabilité Sociétale de l'Entreprise</t>
  </si>
  <si>
    <t>M1407</t>
  </si>
  <si>
    <t>M1408</t>
  </si>
  <si>
    <t>M1409</t>
  </si>
  <si>
    <t>Ingénieur / Ingénieure économiste en entreprise</t>
  </si>
  <si>
    <t>M1410</t>
  </si>
  <si>
    <t>Responsable Green IT</t>
  </si>
  <si>
    <t>M1411</t>
  </si>
  <si>
    <t>M1412</t>
  </si>
  <si>
    <t>Ergonome</t>
  </si>
  <si>
    <t>M1413</t>
  </si>
  <si>
    <t>Chargé / Chargée de mission RSE - Responsabilité Sociétale de l'Entreprise</t>
  </si>
  <si>
    <t>M1414</t>
  </si>
  <si>
    <t>Ingénieur statisticien / Ingénieure statisticienne</t>
  </si>
  <si>
    <t>M1504</t>
  </si>
  <si>
    <t>Responsable formation professionnelle en entreprise</t>
  </si>
  <si>
    <t>M1505</t>
  </si>
  <si>
    <t>Chargé / Chargée de formation en entreprise</t>
  </si>
  <si>
    <t>M1506</t>
  </si>
  <si>
    <t>Manager de proximité</t>
  </si>
  <si>
    <t>M1507</t>
  </si>
  <si>
    <t>Gestionnaire paie</t>
  </si>
  <si>
    <t>Chargé / Chargée d'accueil</t>
  </si>
  <si>
    <t>Secrétaire médical / Secrétaire médicale</t>
  </si>
  <si>
    <t>M1610</t>
  </si>
  <si>
    <t>Intendant / Intendante du sport</t>
  </si>
  <si>
    <t>M1611</t>
  </si>
  <si>
    <t>Secrétaire Facturier / Facturière</t>
  </si>
  <si>
    <t>M1612</t>
  </si>
  <si>
    <t>Assistant / Assistante de service juridique</t>
  </si>
  <si>
    <t>M1613</t>
  </si>
  <si>
    <t>Télésecrétaire</t>
  </si>
  <si>
    <t>M1614</t>
  </si>
  <si>
    <t>Standardiste</t>
  </si>
  <si>
    <t>M1615</t>
  </si>
  <si>
    <t>Distributeur / Distributrice de prospectus et imprimés</t>
  </si>
  <si>
    <t>M1616</t>
  </si>
  <si>
    <t>M1617</t>
  </si>
  <si>
    <t>Médecin responsable de la Documentation et de l'Information Médicale (Médecin responsable -DIM-)</t>
  </si>
  <si>
    <t>Chef / Cheffe de produit</t>
  </si>
  <si>
    <t>Responsable Commercial / Commerciale</t>
  </si>
  <si>
    <t>M1708</t>
  </si>
  <si>
    <t>M1709</t>
  </si>
  <si>
    <t>M1710</t>
  </si>
  <si>
    <t>Responsable régional / Responsable régionale des relations scientifiques médicales</t>
  </si>
  <si>
    <t>M1711</t>
  </si>
  <si>
    <t>Directeur / Directrice du marketing</t>
  </si>
  <si>
    <t>M1712</t>
  </si>
  <si>
    <t>M1713</t>
  </si>
  <si>
    <t>M1714</t>
  </si>
  <si>
    <t>M1715</t>
  </si>
  <si>
    <t>Directeur commercial / Directrice commerciale</t>
  </si>
  <si>
    <t>M1716</t>
  </si>
  <si>
    <t>Administrateur / Administratrice de systèmes d'information (SI)</t>
  </si>
  <si>
    <t>Expert / Experte systèmes et réseaux informatiques</t>
  </si>
  <si>
    <t>Développeur / Développeuse informatique</t>
  </si>
  <si>
    <t>M1814</t>
  </si>
  <si>
    <t>Scrum Master</t>
  </si>
  <si>
    <t>M1815</t>
  </si>
  <si>
    <t>Spécialiste test et validation logiciel ou application</t>
  </si>
  <si>
    <t>M1816</t>
  </si>
  <si>
    <t>Technicien / Technicienne réseaux informatiques et télécoms</t>
  </si>
  <si>
    <t>M1817</t>
  </si>
  <si>
    <t>Administrateur / Administratrice sécurité informatique</t>
  </si>
  <si>
    <t>M1818</t>
  </si>
  <si>
    <t>Ingénieur / Ingénieure d'étude informatique</t>
  </si>
  <si>
    <t>M1819</t>
  </si>
  <si>
    <t>Ingénieur / Ingénieure sécurité informatique</t>
  </si>
  <si>
    <t>M1820</t>
  </si>
  <si>
    <t>Expert / Experte méthodes et qualité informatique</t>
  </si>
  <si>
    <t>M1821</t>
  </si>
  <si>
    <t>Analyste d'application informatique</t>
  </si>
  <si>
    <t>M1822</t>
  </si>
  <si>
    <t>Ingénieur / Ingénieure systèmes et réseaux informatiques</t>
  </si>
  <si>
    <t>M1823</t>
  </si>
  <si>
    <t>Consultant / Consultante avant-vente</t>
  </si>
  <si>
    <t>M1824</t>
  </si>
  <si>
    <t>Développeur / Développeuse décisionnel - Business Intelligence</t>
  </si>
  <si>
    <t>M1825</t>
  </si>
  <si>
    <t>Coordinateur / Coordinatrice de production web</t>
  </si>
  <si>
    <t>M1826</t>
  </si>
  <si>
    <t>Ingénieur / Ingénieure supervision IT Datacenter</t>
  </si>
  <si>
    <t>M1827</t>
  </si>
  <si>
    <t>Ingénieur / Ingénieure DevOps</t>
  </si>
  <si>
    <t>M1828</t>
  </si>
  <si>
    <t>Chef de projet / Cheffe de projet (Project Management Officer)</t>
  </si>
  <si>
    <t>M1829</t>
  </si>
  <si>
    <t>Ingénieur / Ingénieure systèmes et réseaux des territoires connectés</t>
  </si>
  <si>
    <t>M1830</t>
  </si>
  <si>
    <t>Administrateur / Administratrice réseaux - télécoms</t>
  </si>
  <si>
    <t>M1831</t>
  </si>
  <si>
    <t>Développeur / Développeuse - jeux vidéo</t>
  </si>
  <si>
    <t>M1832</t>
  </si>
  <si>
    <t>Homologateur / Homologatrice fonctionnel de logiciel</t>
  </si>
  <si>
    <t>M1833</t>
  </si>
  <si>
    <t>Ingénieur / Ingénieure sécurité web</t>
  </si>
  <si>
    <t>M1834</t>
  </si>
  <si>
    <t>M1835</t>
  </si>
  <si>
    <t>Architecte systèmes et réseaux des territoires connectés</t>
  </si>
  <si>
    <t>M1836</t>
  </si>
  <si>
    <t>Ingénieur concepteur / Ingénieure conceptrice informatique</t>
  </si>
  <si>
    <t>M1837</t>
  </si>
  <si>
    <t>Développeur / Développeuse multimédia</t>
  </si>
  <si>
    <t>M1838</t>
  </si>
  <si>
    <t>Urbaniste des systèmes d'information</t>
  </si>
  <si>
    <t>M1839</t>
  </si>
  <si>
    <t>Architecte systèmes et réseaux</t>
  </si>
  <si>
    <t>M1840</t>
  </si>
  <si>
    <t>Directeur / Directrice de projets des territoires connectés</t>
  </si>
  <si>
    <t>M1841</t>
  </si>
  <si>
    <t>Ingénieur informaticien / Ingénieure informaticienne</t>
  </si>
  <si>
    <t>M1842</t>
  </si>
  <si>
    <t>Qualiticien / Qualiticienne logiciel en informatique</t>
  </si>
  <si>
    <t>M1843</t>
  </si>
  <si>
    <t>Administrateur / Administratrice de serveurs</t>
  </si>
  <si>
    <t>M1844</t>
  </si>
  <si>
    <t>Analyste en cybersécurité</t>
  </si>
  <si>
    <t>M1845</t>
  </si>
  <si>
    <t>Architecte IoT - Internet des Objets</t>
  </si>
  <si>
    <t>M1846</t>
  </si>
  <si>
    <t>Ingénieur / Ingénieure Cybersécurité Datacenter</t>
  </si>
  <si>
    <t>M1847</t>
  </si>
  <si>
    <t>Expert / Experte en communication et réseaux</t>
  </si>
  <si>
    <t>M1848</t>
  </si>
  <si>
    <t>Analyste Concepteur / Conceptrice informatique</t>
  </si>
  <si>
    <t>M1849</t>
  </si>
  <si>
    <t>Administrateur / Administratrice de messagerie</t>
  </si>
  <si>
    <t>M1850</t>
  </si>
  <si>
    <t>Architecte multimédias interactifs</t>
  </si>
  <si>
    <t>M1851</t>
  </si>
  <si>
    <t>Analyste décisionnel - Business Intelligence</t>
  </si>
  <si>
    <t>M1852</t>
  </si>
  <si>
    <t>Analyste d'étude informatique</t>
  </si>
  <si>
    <t>M1853</t>
  </si>
  <si>
    <t>Chef / Cheffe de projet étude et développement informatique</t>
  </si>
  <si>
    <t>M1854</t>
  </si>
  <si>
    <t>M1855</t>
  </si>
  <si>
    <t>M1856</t>
  </si>
  <si>
    <t>Expert / Experte en cybersécurité</t>
  </si>
  <si>
    <t>M1857</t>
  </si>
  <si>
    <t>Urbaniste Datacenter</t>
  </si>
  <si>
    <t>M1858</t>
  </si>
  <si>
    <t>Chef / Cheffe de projet TMA - Tierce Maintenance Applicative</t>
  </si>
  <si>
    <t>M1859</t>
  </si>
  <si>
    <t>Chef / Cheffe de projet maîtrise d'œuvre informatique</t>
  </si>
  <si>
    <t>M1860</t>
  </si>
  <si>
    <t>Architecte cloud</t>
  </si>
  <si>
    <t>M1861</t>
  </si>
  <si>
    <t>Développeur / Développeuse logiciel ou d'application</t>
  </si>
  <si>
    <t>M1862</t>
  </si>
  <si>
    <t>Responsable d'exploitation fibre optique</t>
  </si>
  <si>
    <t>M1863</t>
  </si>
  <si>
    <t>Evaluateur / Evaluatrice sécurité des systèmes et produits informatiques</t>
  </si>
  <si>
    <t>N1106</t>
  </si>
  <si>
    <t>Agent / Agente de quai manutentionnaire</t>
  </si>
  <si>
    <t>N1107</t>
  </si>
  <si>
    <t>Chef / Cheffe d'équipe en déménagement</t>
  </si>
  <si>
    <t>N1108</t>
  </si>
  <si>
    <t>Conducteur / Conductrice de grue mobile</t>
  </si>
  <si>
    <t>N1109</t>
  </si>
  <si>
    <t>N1110</t>
  </si>
  <si>
    <t>Magasinier / Magasinière</t>
  </si>
  <si>
    <t>N1111</t>
  </si>
  <si>
    <t>Conducteur / Conductrice de pont roulant</t>
  </si>
  <si>
    <t>N1112</t>
  </si>
  <si>
    <t>Chef cariste / Cheffe cariste</t>
  </si>
  <si>
    <t>N1113</t>
  </si>
  <si>
    <t>Préparateur / Préparatrice au drive</t>
  </si>
  <si>
    <t>N1114</t>
  </si>
  <si>
    <t>Conducteur / Conductrice d'engins lourds de manutention</t>
  </si>
  <si>
    <t>N1115</t>
  </si>
  <si>
    <t>Opérateur / Opératrice logistique en entrepôt</t>
  </si>
  <si>
    <t>N1116</t>
  </si>
  <si>
    <t>N1203</t>
  </si>
  <si>
    <t>Technicien / Technicienne gestion douanière</t>
  </si>
  <si>
    <t>N1204</t>
  </si>
  <si>
    <t>N1205</t>
  </si>
  <si>
    <t>Responsable de service transit</t>
  </si>
  <si>
    <t>N1206</t>
  </si>
  <si>
    <t>Courtier / Courtière affrètement maritime</t>
  </si>
  <si>
    <t>N1207</t>
  </si>
  <si>
    <t>Chef / Cheffe de groupe affrètement</t>
  </si>
  <si>
    <t>N1304</t>
  </si>
  <si>
    <t>Directeur / Directrice logistique</t>
  </si>
  <si>
    <t>N1305</t>
  </si>
  <si>
    <t>Ingénieur / Ingénieure logistique</t>
  </si>
  <si>
    <t>N2206</t>
  </si>
  <si>
    <t>Pilote de drone</t>
  </si>
  <si>
    <t>N2207</t>
  </si>
  <si>
    <t>Agent / Agente d'accompagnement du transport</t>
  </si>
  <si>
    <t>Ouvrier / Ouvrière de manutention portuaire</t>
  </si>
  <si>
    <t>N3204</t>
  </si>
  <si>
    <t>Chef / Cheffe d'équipe de manutention portuaire</t>
  </si>
  <si>
    <t>Conducteur / Conductrice de transport de particuliers</t>
  </si>
  <si>
    <t>N4106</t>
  </si>
  <si>
    <t>Commis coursier / Commise coursière en douane</t>
  </si>
  <si>
    <t>N4107</t>
  </si>
  <si>
    <t>Conducteur livreur / Conductrice livreuse de béton prêt à l'emploi</t>
  </si>
  <si>
    <t>N4108</t>
  </si>
  <si>
    <t>N4109</t>
  </si>
  <si>
    <t>N4110</t>
  </si>
  <si>
    <t>Releveur / Releveuse de compteurs</t>
  </si>
  <si>
    <t>N4111</t>
  </si>
  <si>
    <t>Conducteur / Conductrice super poids lourd de l'armée</t>
  </si>
  <si>
    <t>N4112</t>
  </si>
  <si>
    <t>N4113</t>
  </si>
  <si>
    <t>Conducteur routier international / Conductrice routière internationale</t>
  </si>
  <si>
    <t>N4114</t>
  </si>
  <si>
    <t>Conducteur livreur avitailleur / Conductrice livreuse avitailleuse en carburant</t>
  </si>
  <si>
    <t>N4115</t>
  </si>
  <si>
    <t>Conducteur / Conductrice de véhicules Super Lourds</t>
  </si>
  <si>
    <t>N4116</t>
  </si>
  <si>
    <t>N4117</t>
  </si>
  <si>
    <t>Conducteur / Conductrice d'attelage</t>
  </si>
  <si>
    <t>N4118</t>
  </si>
  <si>
    <t>Conducteur / Conductrice enlèvement de déchets</t>
  </si>
  <si>
    <t>N4119</t>
  </si>
  <si>
    <t>Conducteur / Conductrice de tramway</t>
  </si>
  <si>
    <t>N4120</t>
  </si>
  <si>
    <t>Chauffeur-livreur préparateur / Chauffeuse-livreuse préparatrice de commandes</t>
  </si>
  <si>
    <t>N4121</t>
  </si>
  <si>
    <t>Aide-livreur / Aide-livreuse</t>
  </si>
  <si>
    <t>N4122</t>
  </si>
  <si>
    <t>N4123</t>
  </si>
  <si>
    <t>Conducteur livreur installateur / Conductrice livreuse installatrice</t>
  </si>
  <si>
    <t>N4124</t>
  </si>
  <si>
    <t>Conducteur / Conductrice de taxi moto</t>
  </si>
  <si>
    <t>N4125</t>
  </si>
  <si>
    <t>N4126</t>
  </si>
  <si>
    <t>N4127</t>
  </si>
  <si>
    <t>N4128</t>
  </si>
  <si>
    <t>Conducteur / Conductrice de navette de moins de 9 personnes</t>
  </si>
  <si>
    <t>N4129</t>
  </si>
  <si>
    <t>Conducteur / Conductrice de corbillard</t>
  </si>
  <si>
    <t>N4130</t>
  </si>
  <si>
    <t>Conducteur / Conductrice de voiture radar à conduite externalisée</t>
  </si>
  <si>
    <t>N4131</t>
  </si>
  <si>
    <t>Chauffeur / Chauffeuse de direction</t>
  </si>
  <si>
    <t>N4132</t>
  </si>
  <si>
    <t>Type de zonage</t>
  </si>
  <si>
    <t>Périmètre</t>
  </si>
  <si>
    <t>BASSIN D'ALENÇON</t>
  </si>
  <si>
    <t>BASSIN D'ARGENTAN</t>
  </si>
  <si>
    <t>BASSIN DE BAYEUX</t>
  </si>
  <si>
    <t>BASSIN DE BERNAY</t>
  </si>
  <si>
    <t>BASSIN DE CAEN</t>
  </si>
  <si>
    <t>BASSIN DE CAUX-MARITIME</t>
  </si>
  <si>
    <t>BASSIN DE FALAISE</t>
  </si>
  <si>
    <t>BASSIN DE FÉCAMP</t>
  </si>
  <si>
    <t>BASSIN DE FLERS</t>
  </si>
  <si>
    <t>BASSIN DE FORGES-LES-EAUX</t>
  </si>
  <si>
    <t>BASSIN DE GISORS</t>
  </si>
  <si>
    <t>BASSIN DE LILLEBONNE</t>
  </si>
  <si>
    <t>BASSIN DE LISIEUX</t>
  </si>
  <si>
    <t>BASSIN DE LOUVIERS</t>
  </si>
  <si>
    <t>BASSIN DE MORTAGNE L'AIGLE</t>
  </si>
  <si>
    <t>BASSIN DE PONT-AUDEMER</t>
  </si>
  <si>
    <t>BASSIN DE ROUEN</t>
  </si>
  <si>
    <t>BASSIN DE SAINT-LÔ COUTANCES</t>
  </si>
  <si>
    <t>BASSIN DE VERNON</t>
  </si>
  <si>
    <t>BASSIN DE VIRE</t>
  </si>
  <si>
    <t>BASSIN D'ELBEUF</t>
  </si>
  <si>
    <t>BASSIN D'ÉVREUX</t>
  </si>
  <si>
    <t>BASSIN DU HAVRE</t>
  </si>
  <si>
    <t>BASSIN DU NORD-COTENTIN</t>
  </si>
  <si>
    <t>BASSIN DU PAYS DE CAUX</t>
  </si>
  <si>
    <t>BASSIN DU SUD-MANCHE</t>
  </si>
  <si>
    <t>BASSIN DU TRÉPORT</t>
  </si>
  <si>
    <t>CANTON D'AGON-COUTAINVILLE</t>
  </si>
  <si>
    <t>CANTON D'ALENÇON-1</t>
  </si>
  <si>
    <t>CANTON D'ALENÇON-2</t>
  </si>
  <si>
    <t>CANTON D'ARGENTAN-1</t>
  </si>
  <si>
    <t>CANTON D'ARGENTAN-2</t>
  </si>
  <si>
    <t>CANTON D'ATHIS-DE-L'ORNE</t>
  </si>
  <si>
    <t>CANTON D'AUNAY-SUR-ODON</t>
  </si>
  <si>
    <t>CANTON D'AVRANCHES</t>
  </si>
  <si>
    <t>CANTON DE BAGNOLES-DE-L'ORNE</t>
  </si>
  <si>
    <t>CANTON DE BARENTIN</t>
  </si>
  <si>
    <t>CANTON DE BAYEUX</t>
  </si>
  <si>
    <t>CANTON DE BERNAY</t>
  </si>
  <si>
    <t>CANTON DE BEUZEVILLE</t>
  </si>
  <si>
    <t>CANTON DE BOIS-GUILLAUME</t>
  </si>
  <si>
    <t>CANTON DE BOLBEC</t>
  </si>
  <si>
    <t>CANTON DE BOURG-ACHARD</t>
  </si>
  <si>
    <t>CANTON DE BOURGTHEROULDE-INFREVILLE</t>
  </si>
  <si>
    <t>CANTON DE BRÉHAL</t>
  </si>
  <si>
    <t>CANTON DE BRETEUIL</t>
  </si>
  <si>
    <t>CANTON DE BRETONCELLES</t>
  </si>
  <si>
    <t>CANTON DE BRETTEVILLE-L'ORGUEILLEUSE</t>
  </si>
  <si>
    <t>CANTON DE BRICQUEBEC</t>
  </si>
  <si>
    <t>CANTON DE BRIONNE</t>
  </si>
  <si>
    <t>CANTON DE CABOURG</t>
  </si>
  <si>
    <t>CANTON DE CAEN-1</t>
  </si>
  <si>
    <t>CANTON DE CAEN-2</t>
  </si>
  <si>
    <t>CANTON DE CAEN-3</t>
  </si>
  <si>
    <t>CANTON DE CAEN-5</t>
  </si>
  <si>
    <t>CANTON DE CANTELEU</t>
  </si>
  <si>
    <t>CANTON DE CARENTAN</t>
  </si>
  <si>
    <t>CANTON DE CAUDEBEC-LÈS-ELBEUF</t>
  </si>
  <si>
    <t>CANTON DE CETON</t>
  </si>
  <si>
    <t>CANTON DE CHERBOURG-EN-COTENTIN</t>
  </si>
  <si>
    <t>CANTON DE CHERBOURG-OCTEVILLE-3</t>
  </si>
  <si>
    <t>CANTON DE CONCHES-EN-OUCHE</t>
  </si>
  <si>
    <t>CANTON DE CONDÉ-SUR-NOIREAU</t>
  </si>
  <si>
    <t>CANTON DE CONDÉ-SUR-VIRE</t>
  </si>
  <si>
    <t>CANTON DE COURSEULLES-SUR-MER</t>
  </si>
  <si>
    <t>CANTON DE COUTANCES</t>
  </si>
  <si>
    <t>CANTON DE CRÉANCES</t>
  </si>
  <si>
    <t>CANTON DE DAMIGNY</t>
  </si>
  <si>
    <t>CANTON DE DARNÉTAL</t>
  </si>
  <si>
    <t>CANTON DE DIEPPE-1</t>
  </si>
  <si>
    <t>CANTON DE DIEPPE-2</t>
  </si>
  <si>
    <t>CANTON DE DOMFRONT</t>
  </si>
  <si>
    <t>CANTON DE FALAISE</t>
  </si>
  <si>
    <t>CANTON DE FÉCAMP</t>
  </si>
  <si>
    <t>CANTON DE FERTÉ-MACÉ</t>
  </si>
  <si>
    <t>CANTON DE FLERS-1</t>
  </si>
  <si>
    <t>CANTON DE FLERS-2</t>
  </si>
  <si>
    <t>CANTON DE GAILLON</t>
  </si>
  <si>
    <t>CANTON DE GISORS</t>
  </si>
  <si>
    <t>CANTON DE GOURNAY-EN-BRAY</t>
  </si>
  <si>
    <t>CANTON DE GRAND-QUEVILLY</t>
  </si>
  <si>
    <t>CANTON DE GRANVILLE</t>
  </si>
  <si>
    <t>CANTON DE HAGUE</t>
  </si>
  <si>
    <t>CANTON DE HÉROUVILLE-SAINT-CLAIR</t>
  </si>
  <si>
    <t>CANTON DE HONFLEUR-DEAUVILLE</t>
  </si>
  <si>
    <t>CANTON DE L'AIGLE</t>
  </si>
  <si>
    <t>CANTON DE LE MESNIL-ESNARD</t>
  </si>
  <si>
    <t>CANTON DE LISIEUX</t>
  </si>
  <si>
    <t>CANTON DE LIVAROT</t>
  </si>
  <si>
    <t>CANTON DE LOUVIERS</t>
  </si>
  <si>
    <t>CANTON DE LUNERAY</t>
  </si>
  <si>
    <t>CANTON DE MAGNY-LE-DÉSERT</t>
  </si>
  <si>
    <t>CANTON DE MÉZIDON-CANON</t>
  </si>
  <si>
    <t>CANTON DE MONT-SAINT-AIGNAN</t>
  </si>
  <si>
    <t>CANTON DE MORTAGNE-AU-PERCHE</t>
  </si>
  <si>
    <t>CANTON DE MORTAINAIS</t>
  </si>
  <si>
    <t>CANTON DE NEUFCHÂTEL-EN-BRAY</t>
  </si>
  <si>
    <t>CANTON DE NOTRE-DAME-DE-BONDEVILLE</t>
  </si>
  <si>
    <t>CANTON DE NOTRE-DAME-DE-GRAVENCHON</t>
  </si>
  <si>
    <t>CANTON DE OUISTREHAM</t>
  </si>
  <si>
    <t>CANTON DE PACY-SUR-EURE</t>
  </si>
  <si>
    <t>CANTON DE PIEUX</t>
  </si>
  <si>
    <t>CANTON DE PONT-AUDEMER</t>
  </si>
  <si>
    <t>CANTON DE PONT-DE-L’ARCHE</t>
  </si>
  <si>
    <t>CANTON DE PONT-HÉBERT</t>
  </si>
  <si>
    <t>CANTON DE PONT-L'ÉVÊQUE</t>
  </si>
  <si>
    <t>CANTON DE PONTORSON</t>
  </si>
  <si>
    <t>CANTON DE QUETTREVILLE-SUR-SIENNE</t>
  </si>
  <si>
    <t>CANTON DE RADON</t>
  </si>
  <si>
    <t>CANTON DE RAI</t>
  </si>
  <si>
    <t>CANTON DE ROMILLY-SUR-ANDELLE</t>
  </si>
  <si>
    <t>CANTON DE SAINT-ANDRÉ-DE-L’EURE</t>
  </si>
  <si>
    <t>CANTON DE SAINT-ETIENNE-DU-ROUVRAY</t>
  </si>
  <si>
    <t>CANTON DE SAINT-HILAIRE-DU-HARCOUËT</t>
  </si>
  <si>
    <t>CANTON DE SAINT-LÔ-1</t>
  </si>
  <si>
    <t>CANTON DE SAINT-LÔ-2</t>
  </si>
  <si>
    <t>CANTON DE SAINT-ROMAIN-DE-COLBOSC</t>
  </si>
  <si>
    <t>CANTON DE SAINT-VALERY-EN-CAUX</t>
  </si>
  <si>
    <t>CANTON DE SÉES</t>
  </si>
  <si>
    <t>CANTON DE THURY-HARCOURT</t>
  </si>
  <si>
    <t>CANTON DE TOURLAVILLE</t>
  </si>
  <si>
    <t>CANTON DE TOUROUVRE</t>
  </si>
  <si>
    <t>CANTON DE TRÉVIÈRES</t>
  </si>
  <si>
    <t>CANTON DE TROARN</t>
  </si>
  <si>
    <t>CANTON DE VAL-DE-REUIL</t>
  </si>
  <si>
    <t>CANTON DE VAL-DE-SAIRE</t>
  </si>
  <si>
    <t>CANTON DE VALOGNES</t>
  </si>
  <si>
    <t>CANTON DE VERNEUIL-SUR-AVRE</t>
  </si>
  <si>
    <t>CANTON DE VERNON</t>
  </si>
  <si>
    <t>CANTON DE VILLEDIEU-LES-POÊLES</t>
  </si>
  <si>
    <t>CANTON DE VIMOUTIERS</t>
  </si>
  <si>
    <t>CANTON DE VIRE</t>
  </si>
  <si>
    <t>CANTON DE YVETOT</t>
  </si>
  <si>
    <t>CANTON D'ELBEUF</t>
  </si>
  <si>
    <t>CANTON DES ANDELYS</t>
  </si>
  <si>
    <t>CANTON D'EU</t>
  </si>
  <si>
    <t>CANTON D'ÉVRECY</t>
  </si>
  <si>
    <t>CANTON D'ÉVREUX-1</t>
  </si>
  <si>
    <t>CANTON D'ÉVREUX-2</t>
  </si>
  <si>
    <t>CANTON D'ÉVREUX-3</t>
  </si>
  <si>
    <t>CANTON D'IFS</t>
  </si>
  <si>
    <t>CANTON D'ISIGNY-LE-BUAT</t>
  </si>
  <si>
    <t>CANTON D'OCTEVILLE-SUR-MER</t>
  </si>
  <si>
    <t>CANTON DU HAVRE-2</t>
  </si>
  <si>
    <t>CANTON DU HAVRE-3</t>
  </si>
  <si>
    <t>CANTON DU HAVRE-6</t>
  </si>
  <si>
    <t>CANTON DU NEUBOURG</t>
  </si>
  <si>
    <t>CANTON DU PETIT-QUEVILLY</t>
  </si>
  <si>
    <t>COMMUNE MULTI-CANTONALE</t>
  </si>
  <si>
    <t>VILLE D'ALENÇON</t>
  </si>
  <si>
    <t>VILLE D'ARGENTAN</t>
  </si>
  <si>
    <t>VILLE DE CAEN</t>
  </si>
  <si>
    <t>VILLE DE FLERS</t>
  </si>
  <si>
    <t>VILLE DE SAINT-LÔ</t>
  </si>
  <si>
    <t>CA CAUX SEINE AGGLO</t>
  </si>
  <si>
    <t>CA DE LA RÉGION DIEPPOISE</t>
  </si>
  <si>
    <t>CA DU COTENTIN</t>
  </si>
  <si>
    <t>CA EVREUX PORTES DE NORMANDIE</t>
  </si>
  <si>
    <t>CA FÉCAMP CAUX LITTORAL AGGLOMÉRATION</t>
  </si>
  <si>
    <t>CA FLERS AGGLO</t>
  </si>
  <si>
    <t>CA LISIEUX NORMANDIE</t>
  </si>
  <si>
    <t>CA MONT-SAINT-MICHEL-NORMANDIE</t>
  </si>
  <si>
    <t>CA SAINT-LÔ AGGLO</t>
  </si>
  <si>
    <t>CA SEINE EURE</t>
  </si>
  <si>
    <t>CA SEINE NORMANDIE AGGLOMÉRATION</t>
  </si>
  <si>
    <t>CC ANDAINE - PASSAIS</t>
  </si>
  <si>
    <t>CC ARGENTAN INTERCOM</t>
  </si>
  <si>
    <t>CC CAMPAGNE-DE-CAUX</t>
  </si>
  <si>
    <t>CC CAUX - AUSTREBERTHE</t>
  </si>
  <si>
    <t>CC CINGAL-SUISSE NORMANDE</t>
  </si>
  <si>
    <t>CC COEUR CÔTE FLEURIE</t>
  </si>
  <si>
    <t>CC COEUR DE NACRE</t>
  </si>
  <si>
    <t>CC COEUR DU PERCHE</t>
  </si>
  <si>
    <t>CC COMMUNAUTÉ BRAY-EAWY</t>
  </si>
  <si>
    <t>CC CÔTE OUEST CENTRE MANCHE</t>
  </si>
  <si>
    <t>CC COUTANCES MER ET BOCAGE</t>
  </si>
  <si>
    <t>CC DE BAYEUX INTERCOM</t>
  </si>
  <si>
    <t>CC DE GRANVILLE, TERRE ET MER</t>
  </si>
  <si>
    <t>CC DE LA BAIE DU COTENTIN</t>
  </si>
  <si>
    <t>CC DE LA CÔTE D'ALBÂTRE</t>
  </si>
  <si>
    <t>CC DE LA VALLÉE DE LA HAUTE-SARTHE</t>
  </si>
  <si>
    <t>CC DE LONDINIÈRES</t>
  </si>
  <si>
    <t>CC DE PONT-AUDEMER - VAL DE RISLE</t>
  </si>
  <si>
    <t>CC DE VILLEDIEU INTERCOM</t>
  </si>
  <si>
    <t>CC DES COLLINES DU PERCHE NORMAND</t>
  </si>
  <si>
    <t>CC DES HAUTS DU PERCHE</t>
  </si>
  <si>
    <t>CC DES PAYS DE L'AIGLE</t>
  </si>
  <si>
    <t>CC DES QUATRE RIVIÈRES</t>
  </si>
  <si>
    <t>CC DES SOURCES DE L'ORNE</t>
  </si>
  <si>
    <t>CC DES VALLÉES D'AUGE ET DU MERLERAULT</t>
  </si>
  <si>
    <t>CC DES VILLES SOEURS</t>
  </si>
  <si>
    <t>CC DOMFRONT TINCHEBRAY INTERCO</t>
  </si>
  <si>
    <t>CC DU PAYS DE CONCHES</t>
  </si>
  <si>
    <t>CC DU PAYS DE FALAISE</t>
  </si>
  <si>
    <t>CC DU PAYS DE HONFLEUR-BEUZEVILLE</t>
  </si>
  <si>
    <t>CC DU PAYS DE MORTAGNE-AU-PERCHE</t>
  </si>
  <si>
    <t>CC DU PAYS DU NEUBOURG</t>
  </si>
  <si>
    <t>CC DU PAYS FERTOIS ET DU BOCAGE CARROUGIEN</t>
  </si>
  <si>
    <t>CC DU VAL D'ORNE</t>
  </si>
  <si>
    <t>CC DU VEXIN NORMAND</t>
  </si>
  <si>
    <t>CC FALAISES DU TALOU</t>
  </si>
  <si>
    <t>CC INTER-CAUX-VEXIN</t>
  </si>
  <si>
    <t>CC INTERCO NORMANDIE SUD EURE</t>
  </si>
  <si>
    <t>CC INTERCOM BERNAY TERRES DE NORMANDIE</t>
  </si>
  <si>
    <t>CC INTERCOM DE LA VIRE AU NOIREAU</t>
  </si>
  <si>
    <t>CC INTERRÉGIONALE AUMALE - BLANGY-SUR-BRESLE</t>
  </si>
  <si>
    <t>CC ISIGNY-OMAHA INTERCOM</t>
  </si>
  <si>
    <t>CC LIEUVIN PAYS D'AUGE</t>
  </si>
  <si>
    <t>CC LYONS ANDELLE</t>
  </si>
  <si>
    <t>CC NORMANDIE-CABOURG-PAYS D'AUGE</t>
  </si>
  <si>
    <t>CC PLATEAU DE CAUX-DOUDEVILLE-YERVILLE</t>
  </si>
  <si>
    <t>CC PRÉ-BOCAGE INTERCOM</t>
  </si>
  <si>
    <t>CC ROUMOIS SEINE</t>
  </si>
  <si>
    <t>CC SEULLES TERRE ET MER</t>
  </si>
  <si>
    <t>CC TERRE D'AUGE</t>
  </si>
  <si>
    <t>CC TERROIR DE CAUX</t>
  </si>
  <si>
    <t>CC VAL ÈS DUNES</t>
  </si>
  <si>
    <t>CC VALLÉES DE L'ORNE ET DE L'ODON</t>
  </si>
  <si>
    <t>CC YVETOT NORMANDIE</t>
  </si>
  <si>
    <t>CU CAEN LA MER</t>
  </si>
  <si>
    <t>CU D'ALENÇON</t>
  </si>
  <si>
    <t>CU DU HAVRE SEINE MÉTROPOLE</t>
  </si>
  <si>
    <t>MÉTROPOLE ROUEN NORMANDIE</t>
  </si>
  <si>
    <t>DÉPARTEMENT DU CALVADOS</t>
  </si>
  <si>
    <t>DÉPARTEMENT DE L'EURE</t>
  </si>
  <si>
    <t>DÉPARTEMENT DE LA MANCHE</t>
  </si>
  <si>
    <t>DÉPARTEMENT DE L'ORNE</t>
  </si>
  <si>
    <t>DÉPARTEMENT DE SEINE-MARITIME</t>
  </si>
  <si>
    <t>NORMANDIE</t>
  </si>
  <si>
    <t>Trim</t>
  </si>
  <si>
    <t>Plus de 50 ans</t>
  </si>
  <si>
    <t>cpsrsa</t>
  </si>
  <si>
    <t>Transport, logistique</t>
  </si>
  <si>
    <t>Sciences humaines, langues, pédagogie, information communication</t>
  </si>
  <si>
    <t>Sport, hôtellerie, restauration, tourisme</t>
  </si>
  <si>
    <t>Arts, spectacle, industries créatives</t>
  </si>
  <si>
    <t>BTP - bâtiment travaux publics</t>
  </si>
  <si>
    <t>Industrie, matières premières</t>
  </si>
  <si>
    <t>Electronique, informatique, télécommunication</t>
  </si>
  <si>
    <t>Agriculture, pêche, environnement</t>
  </si>
  <si>
    <t>Energie, électricité</t>
  </si>
  <si>
    <t>76043</t>
  </si>
  <si>
    <t>A1435</t>
  </si>
  <si>
    <t>H2105</t>
  </si>
  <si>
    <t>A1433</t>
  </si>
  <si>
    <t>D1429</t>
  </si>
  <si>
    <t>F1505</t>
  </si>
  <si>
    <t>Garde de parc naturel</t>
  </si>
  <si>
    <t>Elagueur / Elagueuse</t>
  </si>
  <si>
    <t>A1214</t>
  </si>
  <si>
    <t>Patrouilleur modeleur / Patrouilleuse modeleuse VTT</t>
  </si>
  <si>
    <t>Ingénieur / Ingénieure d'études et de recherche agricoles</t>
  </si>
  <si>
    <t>A1305</t>
  </si>
  <si>
    <t>Technicien / Technicienne des services vétérinaires</t>
  </si>
  <si>
    <t>A1306</t>
  </si>
  <si>
    <t>Chargé / Chargée de mission biodiversité</t>
  </si>
  <si>
    <t>A1307</t>
  </si>
  <si>
    <t>Ingénieur forestier / Ingénieure forestière</t>
  </si>
  <si>
    <t>A1308</t>
  </si>
  <si>
    <t>Technicien / Technicienne de l'insémination animale</t>
  </si>
  <si>
    <t>A1309</t>
  </si>
  <si>
    <t>Technicien / Technicienne d'élevage équin</t>
  </si>
  <si>
    <t>A1310</t>
  </si>
  <si>
    <t>Technicien / Technicienne de production animale</t>
  </si>
  <si>
    <t>A1311</t>
  </si>
  <si>
    <t>Technicien forestier / Technicienne forestière</t>
  </si>
  <si>
    <t>A1312</t>
  </si>
  <si>
    <t>Directeur / Directrice environnement</t>
  </si>
  <si>
    <t>A1313</t>
  </si>
  <si>
    <t>Chargé / Chargée de mission environnement</t>
  </si>
  <si>
    <t>Cueilleur / Cueilleuse de fruits</t>
  </si>
  <si>
    <t>Aide agricole en production végétale</t>
  </si>
  <si>
    <t>Eleveur / Eleveuse de bovins</t>
  </si>
  <si>
    <t>Eleveur / Eleveuse d'animaux sauvages</t>
  </si>
  <si>
    <t>Eleveur / Eleveuse d'ovins</t>
  </si>
  <si>
    <t>Eleveur / Eleveuse de porcins</t>
  </si>
  <si>
    <t>Exploitant / Exploitante agricole</t>
  </si>
  <si>
    <t>Educateur canin / Educatrice canine</t>
  </si>
  <si>
    <t>A1432</t>
  </si>
  <si>
    <t>Osiériculteur / Osiéricultrice</t>
  </si>
  <si>
    <t>Maraîcher / Maraîchère</t>
  </si>
  <si>
    <t>A1434</t>
  </si>
  <si>
    <t>Tabaculteur / Tabacultrice</t>
  </si>
  <si>
    <t>Eleveur / Eleveuse d'animaux de compagnie</t>
  </si>
  <si>
    <t>A1436</t>
  </si>
  <si>
    <t>Conducteur / Conductrice de travaux en entreprise de travaux agricoles</t>
  </si>
  <si>
    <t>A1437</t>
  </si>
  <si>
    <t>Champignonniste</t>
  </si>
  <si>
    <t>A1438</t>
  </si>
  <si>
    <t>Pêcheur / Pêcheuse à pied</t>
  </si>
  <si>
    <t>A1439</t>
  </si>
  <si>
    <t>Eleveur / Eleveuse d'équidés</t>
  </si>
  <si>
    <t>A1440</t>
  </si>
  <si>
    <t>Cultivateur urbain / Cultivatrice urbaine</t>
  </si>
  <si>
    <t>A1441</t>
  </si>
  <si>
    <t>Pépiniériste</t>
  </si>
  <si>
    <t>A1442</t>
  </si>
  <si>
    <t>Eleveur / Eleveuse de lapins</t>
  </si>
  <si>
    <t>A1443</t>
  </si>
  <si>
    <t>Cidrier / Cidrière</t>
  </si>
  <si>
    <t>A1444</t>
  </si>
  <si>
    <t>Aide agricole en production fruitière</t>
  </si>
  <si>
    <t>A1445</t>
  </si>
  <si>
    <t>Pêcheur sous-marin / Pêcheuse sous-marine</t>
  </si>
  <si>
    <t>A1446</t>
  </si>
  <si>
    <t>Maître / Maîtresse de chai</t>
  </si>
  <si>
    <t>A1447</t>
  </si>
  <si>
    <t>Herboriste</t>
  </si>
  <si>
    <t>A1508</t>
  </si>
  <si>
    <t>Dresseur animalier / Dresseuse animalière</t>
  </si>
  <si>
    <t>A1509</t>
  </si>
  <si>
    <t>Comportementaliste animalier / Comportementaliste animalière</t>
  </si>
  <si>
    <t>A1510</t>
  </si>
  <si>
    <t>Préparateur / Préparatrice d'équidés</t>
  </si>
  <si>
    <t>A1511</t>
  </si>
  <si>
    <t>Gardien / Gardienne d'animaux</t>
  </si>
  <si>
    <t>Céramiste</t>
  </si>
  <si>
    <t>Etalagiste</t>
  </si>
  <si>
    <t>B1404</t>
  </si>
  <si>
    <t>Canneur rempailleur / Canneuse rempailleuse</t>
  </si>
  <si>
    <t>Facteur / Factrice d’instruments à clavier</t>
  </si>
  <si>
    <t>B1502</t>
  </si>
  <si>
    <t>Facteur / Factrice d'instruments de musique anciens</t>
  </si>
  <si>
    <t>B1503</t>
  </si>
  <si>
    <t>Facteur / Factrice d'instruments à vent</t>
  </si>
  <si>
    <t>B1504</t>
  </si>
  <si>
    <t>Facteur / Factrice de percussions</t>
  </si>
  <si>
    <t>B1505</t>
  </si>
  <si>
    <t>Luthier / Luthière</t>
  </si>
  <si>
    <t>Orfèvre planeur / Orfèvre planeuse</t>
  </si>
  <si>
    <t>B1616</t>
  </si>
  <si>
    <t>Opérateur / Opératrice en horlogerie</t>
  </si>
  <si>
    <t>B1702</t>
  </si>
  <si>
    <t>Technicien / Technicienne en ostéologie-moulage</t>
  </si>
  <si>
    <t>Modiste</t>
  </si>
  <si>
    <t>B1807</t>
  </si>
  <si>
    <t>Assistant / Assistante styliste</t>
  </si>
  <si>
    <t>B1808</t>
  </si>
  <si>
    <t>Premier / Première d'atelier</t>
  </si>
  <si>
    <t>B1809</t>
  </si>
  <si>
    <t>Sellier / Sellière</t>
  </si>
  <si>
    <t>B1810</t>
  </si>
  <si>
    <t>Fourreur / Fourreuse</t>
  </si>
  <si>
    <t>B1811</t>
  </si>
  <si>
    <t>Sellier-garnisseur / Sellière-garnisseuse</t>
  </si>
  <si>
    <t>B1812</t>
  </si>
  <si>
    <t>Modéliste</t>
  </si>
  <si>
    <t>B1813</t>
  </si>
  <si>
    <t>Tailleur / Tailleuse</t>
  </si>
  <si>
    <t>B1814</t>
  </si>
  <si>
    <t>Directeur / Directrice de collection</t>
  </si>
  <si>
    <t>C1209</t>
  </si>
  <si>
    <t>Spécialiste de la vérification client</t>
  </si>
  <si>
    <t>Vendeur / Vendeuse en épicerie</t>
  </si>
  <si>
    <t>Vendeur / Vendeuse grossiste en produits frais</t>
  </si>
  <si>
    <t>D1110</t>
  </si>
  <si>
    <t>Vendeur ambulant / Vendeuse ambulante</t>
  </si>
  <si>
    <t>D1111</t>
  </si>
  <si>
    <t>Chef / Cheffe de laboratoire en charcuterie</t>
  </si>
  <si>
    <t>D1112</t>
  </si>
  <si>
    <t>Chef charcutier-traiteur / Cheffe charcutière-traiteuse</t>
  </si>
  <si>
    <t>D1113</t>
  </si>
  <si>
    <t>Commercial itinérant / Commerciale itinérante en entreprise de commerce de gros</t>
  </si>
  <si>
    <t>D1114</t>
  </si>
  <si>
    <t>Torréfacteur / Torréfactrice</t>
  </si>
  <si>
    <t>D1115</t>
  </si>
  <si>
    <t>Chocolatier / Chocolatière</t>
  </si>
  <si>
    <t>D1116</t>
  </si>
  <si>
    <t>Négociant / Négociante en bétail</t>
  </si>
  <si>
    <t>D1117</t>
  </si>
  <si>
    <t>Chef pâtissier / Cheffe pâtissière</t>
  </si>
  <si>
    <t>D1118</t>
  </si>
  <si>
    <t>Glacier / Glacière</t>
  </si>
  <si>
    <t>Agent / Agente de soins en hydrothérapie</t>
  </si>
  <si>
    <t>Agent technico-commercial / Agente technico-commerciale en location de véhicules</t>
  </si>
  <si>
    <t>Vendeur / Vendeuse grossiste en équipement du foyer</t>
  </si>
  <si>
    <t>D1223</t>
  </si>
  <si>
    <t>Conseiller / Conseillère de vente en pièces de rechange et accessoires de véhicules</t>
  </si>
  <si>
    <t>D1224</t>
  </si>
  <si>
    <t>Chargé / Chargée de location d'engins et de matériel de chantier</t>
  </si>
  <si>
    <t>D1225</t>
  </si>
  <si>
    <t>Responsable d'institut de beauté</t>
  </si>
  <si>
    <t>D1226</t>
  </si>
  <si>
    <t>Nettoyeur / Nettoyeuse en cuir et peausserie</t>
  </si>
  <si>
    <t>D1227</t>
  </si>
  <si>
    <t>Acheteur vendeur / Acheteuse vendeuse d'or, de métaux précieux</t>
  </si>
  <si>
    <t>D1228</t>
  </si>
  <si>
    <t>Employé / Employée de laverie automatique</t>
  </si>
  <si>
    <t>D1229</t>
  </si>
  <si>
    <t>Responsable de pressing</t>
  </si>
  <si>
    <t>D1230</t>
  </si>
  <si>
    <t>Responsable d'agence de location de matériel de transport</t>
  </si>
  <si>
    <t>D1231</t>
  </si>
  <si>
    <t>Spa Praticien / Spa Praticienne</t>
  </si>
  <si>
    <t>D1232</t>
  </si>
  <si>
    <t>Formateur / Formatrice en esthétisme</t>
  </si>
  <si>
    <t>D1233</t>
  </si>
  <si>
    <t>Galeriste</t>
  </si>
  <si>
    <t>D1234</t>
  </si>
  <si>
    <t>Chargé / Chargée de location de matériel de transport ou de loisirs</t>
  </si>
  <si>
    <t>D1235</t>
  </si>
  <si>
    <t>Plagiste</t>
  </si>
  <si>
    <t>D1236</t>
  </si>
  <si>
    <t>Repasseur / Repasseuse</t>
  </si>
  <si>
    <t>D1237</t>
  </si>
  <si>
    <t>Socio-esthéticien / Socio-esthéticienne</t>
  </si>
  <si>
    <t>D1238</t>
  </si>
  <si>
    <t>Chef / Cheffe d'agence de location de véhicules</t>
  </si>
  <si>
    <t>D1239</t>
  </si>
  <si>
    <t>Perceur corporel / Perceuse corporelle</t>
  </si>
  <si>
    <t>D1240</t>
  </si>
  <si>
    <t>Prothésiste ongulaire</t>
  </si>
  <si>
    <t>D1241</t>
  </si>
  <si>
    <t>Conseiller / Conseillère en image personnelle</t>
  </si>
  <si>
    <t>D1242</t>
  </si>
  <si>
    <t>Linger / Lingère</t>
  </si>
  <si>
    <t>D1243</t>
  </si>
  <si>
    <t>Acheteur vendeur / Acheteuse vendeuse en dépôt-vente</t>
  </si>
  <si>
    <t>Gérant / Gérante de magasin d'alimentation générale</t>
  </si>
  <si>
    <t>D1303</t>
  </si>
  <si>
    <t>Responsable de station-service</t>
  </si>
  <si>
    <t>D1304</t>
  </si>
  <si>
    <t>Responsable de station de lavage</t>
  </si>
  <si>
    <t>D1305</t>
  </si>
  <si>
    <t>Responsable de magasin cycles</t>
  </si>
  <si>
    <t>Conseiller commercial / Conseillère commerciale auprès des particuliers</t>
  </si>
  <si>
    <t>Vendeur / Vendeuse automobile</t>
  </si>
  <si>
    <t>Directeur / Directrice des ventes</t>
  </si>
  <si>
    <t>Conseiller / Conseillère clientèle à distance</t>
  </si>
  <si>
    <t>Responsable Efficacité Commerciale (SFE) en industrie pharmaceutique</t>
  </si>
  <si>
    <t>D1421</t>
  </si>
  <si>
    <t>Conseiller commercial / Conseillère commerciale en véhicules industriels</t>
  </si>
  <si>
    <t>D1422</t>
  </si>
  <si>
    <t>Chargé / Chargée de recouvrement de créances</t>
  </si>
  <si>
    <t>D1423</t>
  </si>
  <si>
    <t>Conseiller / Conseillère produits en véhicules</t>
  </si>
  <si>
    <t>D1424</t>
  </si>
  <si>
    <t>Conseiller vendeur / Conseillère vendeuse à domicile</t>
  </si>
  <si>
    <t>D1425</t>
  </si>
  <si>
    <t>Conseiller vendeur / Conseillère vendeuse de véhicules poids lourds</t>
  </si>
  <si>
    <t>D1426</t>
  </si>
  <si>
    <t>Vendeur / Vendeuse en véhicules de collection</t>
  </si>
  <si>
    <t>D1427</t>
  </si>
  <si>
    <t>Conseiller vendeur / Conseillère vendeuse d'autocars</t>
  </si>
  <si>
    <t>D1428</t>
  </si>
  <si>
    <t>Superviseur / Superviseuse technique et logistique en assistance de régulation médicale</t>
  </si>
  <si>
    <t>Assistant / Assistante import-export</t>
  </si>
  <si>
    <t>D1430</t>
  </si>
  <si>
    <t>Conseiller vendeur / Conseillère vendeuse de véhicules de loisirs</t>
  </si>
  <si>
    <t>D1431</t>
  </si>
  <si>
    <t>Assistant / Assistante achat</t>
  </si>
  <si>
    <t>D1432</t>
  </si>
  <si>
    <t>Assistant / Assistante service clients</t>
  </si>
  <si>
    <t>D1433</t>
  </si>
  <si>
    <t>Commercial / Commerciale export</t>
  </si>
  <si>
    <t>D1434</t>
  </si>
  <si>
    <t>Conseiller commercial / Conseillère commerciale motocycles</t>
  </si>
  <si>
    <t>D1435</t>
  </si>
  <si>
    <t>Responsable de plateau de centre d'appels</t>
  </si>
  <si>
    <t>D1436</t>
  </si>
  <si>
    <t>Assistant / Assistante de régulation médicale (ARM)</t>
  </si>
  <si>
    <t>D1437</t>
  </si>
  <si>
    <t>Gérant / Gérante de négoce automobile</t>
  </si>
  <si>
    <t>D1438</t>
  </si>
  <si>
    <t>Assistant / Assistante e-commerce</t>
  </si>
  <si>
    <t>Chef / Cheffe de rayon produits alimentaires</t>
  </si>
  <si>
    <t>Directeur / Directrice de magasin de grande distribution</t>
  </si>
  <si>
    <t>Hôte / Hôtesse de caisse</t>
  </si>
  <si>
    <t>Merchandiser</t>
  </si>
  <si>
    <t>Employé / Employée de rayon libre-service</t>
  </si>
  <si>
    <t>Chef / Cheffe de secteur magasin</t>
  </si>
  <si>
    <t>D1511</t>
  </si>
  <si>
    <t>Opérateur / Opératrice de station service</t>
  </si>
  <si>
    <t>Ecrivain / Ecrivaine</t>
  </si>
  <si>
    <t>Editeur / Editrice</t>
  </si>
  <si>
    <t>Directeur / Directrice de la rédaction</t>
  </si>
  <si>
    <t>Game master</t>
  </si>
  <si>
    <t>Responsable e-commerce</t>
  </si>
  <si>
    <t>E1114</t>
  </si>
  <si>
    <t>Reporter / Reportrice</t>
  </si>
  <si>
    <t>E1115</t>
  </si>
  <si>
    <t>Chef / Cheffe de projet jeux vidéo</t>
  </si>
  <si>
    <t>E1116</t>
  </si>
  <si>
    <t>Responsable d'édition en presse</t>
  </si>
  <si>
    <t>E1117</t>
  </si>
  <si>
    <t>Wedding planner</t>
  </si>
  <si>
    <t>E1118</t>
  </si>
  <si>
    <t>Présentateur / Présentatrice journaliste</t>
  </si>
  <si>
    <t>E1119</t>
  </si>
  <si>
    <t>Concepteur rédacteur / Conceptrice rédactrice</t>
  </si>
  <si>
    <t>E1120</t>
  </si>
  <si>
    <t>Chef / Cheffe de projets traduction</t>
  </si>
  <si>
    <t>E1121</t>
  </si>
  <si>
    <t>Secrétaire de rédaction</t>
  </si>
  <si>
    <t>E1122</t>
  </si>
  <si>
    <t>Transcripteur adaptateur / Transcriptrice adaptatrice</t>
  </si>
  <si>
    <t>E1123</t>
  </si>
  <si>
    <t>Interprète</t>
  </si>
  <si>
    <t>E1124</t>
  </si>
  <si>
    <t>Social media manager - Responsable des médias sociaux</t>
  </si>
  <si>
    <t>E1125</t>
  </si>
  <si>
    <t>Concepteur / Conceptrice de jeux vidéo</t>
  </si>
  <si>
    <t>E1126</t>
  </si>
  <si>
    <t>Auteur / Auteure de jeux de société</t>
  </si>
  <si>
    <t>E1127</t>
  </si>
  <si>
    <t>Brand content manager</t>
  </si>
  <si>
    <t>E1128</t>
  </si>
  <si>
    <t>Directeur / Directrice de création</t>
  </si>
  <si>
    <t>E1129</t>
  </si>
  <si>
    <t>Directeur / Directrice artistique communication</t>
  </si>
  <si>
    <t>Opérateur / Opératrice de laboratoire cinématographique</t>
  </si>
  <si>
    <t>Technicien / Technicienne de laboratoire photographique</t>
  </si>
  <si>
    <t>Technicien / Technicienne d’exploitation cinématographique</t>
  </si>
  <si>
    <t>Designer graphique</t>
  </si>
  <si>
    <t>E1208</t>
  </si>
  <si>
    <t>Chef / Cheffe de studio de photographie</t>
  </si>
  <si>
    <t>E1209</t>
  </si>
  <si>
    <t>Responsable de laboratoire photographique</t>
  </si>
  <si>
    <t>E1210</t>
  </si>
  <si>
    <t>Web designer</t>
  </si>
  <si>
    <t>E1211</t>
  </si>
  <si>
    <t>Dessinateur-illustrateur / Dessinatrice-illustratrice</t>
  </si>
  <si>
    <t>Chef / Cheffe de fabrication en industrie graphique</t>
  </si>
  <si>
    <t>Préparateur-correcteur / Préparatrice-correctrice en industrie graphique</t>
  </si>
  <si>
    <t>E1309</t>
  </si>
  <si>
    <t>Responsable d'atelier de façonnage routage</t>
  </si>
  <si>
    <t>E1310</t>
  </si>
  <si>
    <t>Contrôleur / Contrôleuse qualité en industrie graphique</t>
  </si>
  <si>
    <t>E1311</t>
  </si>
  <si>
    <t>Régleur / Régleuse de machines de façonnage routage</t>
  </si>
  <si>
    <t>E1312</t>
  </si>
  <si>
    <t>Lecteur-correcteur / Lectrice-correctrice</t>
  </si>
  <si>
    <t>E1313</t>
  </si>
  <si>
    <t>Agent / Agente d'encadrement en industrie graphique</t>
  </si>
  <si>
    <t>E1314</t>
  </si>
  <si>
    <t>Conducteur / Conductrice de machines à pelliculer</t>
  </si>
  <si>
    <t>E1315</t>
  </si>
  <si>
    <t>Conducteur / Conductrice de machines de reliure automatique</t>
  </si>
  <si>
    <t>Média planneur / Média planneuse</t>
  </si>
  <si>
    <t>E1403</t>
  </si>
  <si>
    <t>Consultant / Consultante média</t>
  </si>
  <si>
    <t>E1404</t>
  </si>
  <si>
    <t>Assistant / Assistante en publicité</t>
  </si>
  <si>
    <t>E1405</t>
  </si>
  <si>
    <t>Référenceur / Référenceuse web</t>
  </si>
  <si>
    <t>E1406</t>
  </si>
  <si>
    <t>Influenceur / Influenceuse web</t>
  </si>
  <si>
    <t>E1407</t>
  </si>
  <si>
    <t>Traffic manager</t>
  </si>
  <si>
    <t>E1408</t>
  </si>
  <si>
    <t>Responsable trafic création</t>
  </si>
  <si>
    <t>E1409</t>
  </si>
  <si>
    <t>Acheteur / Acheteuse média</t>
  </si>
  <si>
    <t>E1410</t>
  </si>
  <si>
    <t>Responsable programmatique</t>
  </si>
  <si>
    <t>E1411</t>
  </si>
  <si>
    <t>Chargé / Chargée de développement du patrimoine publicitaire</t>
  </si>
  <si>
    <t>E1412</t>
  </si>
  <si>
    <t>Directeur / Directrice média</t>
  </si>
  <si>
    <t>E1413</t>
  </si>
  <si>
    <t>Chef / Cheffe de projet publicitaire</t>
  </si>
  <si>
    <t>E1414</t>
  </si>
  <si>
    <t>Chargé / Chargée de diffusion publicitaire</t>
  </si>
  <si>
    <t>E1415</t>
  </si>
  <si>
    <t>Directeur / Directrice de la production publicitaire</t>
  </si>
  <si>
    <t>Architecte du bâtiment</t>
  </si>
  <si>
    <t>Dessinateur-projeteur / Dessinatrice-projeteuse de la construction</t>
  </si>
  <si>
    <t>Ingénieur / Ingénieure d'études de prix BTP</t>
  </si>
  <si>
    <t>Responsable énergie</t>
  </si>
  <si>
    <t>Economiste de la construction</t>
  </si>
  <si>
    <t>Assistant / Assistante maîtrise d'œuvre en architecture</t>
  </si>
  <si>
    <t>F1127</t>
  </si>
  <si>
    <t>Architecte-urbaniste</t>
  </si>
  <si>
    <t>F1128</t>
  </si>
  <si>
    <t>Géotechnicien / Géotechnicienne</t>
  </si>
  <si>
    <t>F1129</t>
  </si>
  <si>
    <t>Ingénieur / Ingénieure réservoir</t>
  </si>
  <si>
    <t>F1130</t>
  </si>
  <si>
    <t>Contrôleur / Contrôleuse technique de la construction (CTC)</t>
  </si>
  <si>
    <t>F1131</t>
  </si>
  <si>
    <t>Géomètre du cadastre</t>
  </si>
  <si>
    <t>F1132</t>
  </si>
  <si>
    <t>Acousticien / Acousticienne du bâtiment</t>
  </si>
  <si>
    <t>F1133</t>
  </si>
  <si>
    <t>Chargé / Chargée d'affaires foncières</t>
  </si>
  <si>
    <t>F1134</t>
  </si>
  <si>
    <t>Domoticien / Domoticienne</t>
  </si>
  <si>
    <t>F1135</t>
  </si>
  <si>
    <t>Chargé / Chargée d'affaires BTP</t>
  </si>
  <si>
    <t>F1136</t>
  </si>
  <si>
    <t>Chef / Cheffe de projet éolien</t>
  </si>
  <si>
    <t>F1137</t>
  </si>
  <si>
    <t>Chargé / Chargée de méthodes BTP</t>
  </si>
  <si>
    <t>F1138</t>
  </si>
  <si>
    <t>Géothermicien / Géothermicienne</t>
  </si>
  <si>
    <t>F1139</t>
  </si>
  <si>
    <t>Décorateur / Décoratrice d'intérieur</t>
  </si>
  <si>
    <t>F1140</t>
  </si>
  <si>
    <t>Concepteur / Conceptrice agencement</t>
  </si>
  <si>
    <t>F1141</t>
  </si>
  <si>
    <t>Ingénieur / Ingénieure études conception électrique</t>
  </si>
  <si>
    <t>F1142</t>
  </si>
  <si>
    <t>Océanographe</t>
  </si>
  <si>
    <t>F1143</t>
  </si>
  <si>
    <t>Géophysicien / Géophysicienne</t>
  </si>
  <si>
    <t>Conducteur / Conductrice de travaux du bâtiment</t>
  </si>
  <si>
    <t>Chef / Cheffe de chantier bâtiment</t>
  </si>
  <si>
    <t>Directeur / Directrice de travaux du bâtiment</t>
  </si>
  <si>
    <t>F1208</t>
  </si>
  <si>
    <t>Conducteur / Conductrice de travaux publics</t>
  </si>
  <si>
    <t>F1209</t>
  </si>
  <si>
    <t>Chef / Cheffe de chantier travaux publics</t>
  </si>
  <si>
    <t>F1210</t>
  </si>
  <si>
    <t>Directeur / Directrice de travaux TP - Travaux Publics</t>
  </si>
  <si>
    <t>F1303</t>
  </si>
  <si>
    <t>Conducteur / Conductrice d'engin de damage</t>
  </si>
  <si>
    <t>Monteur / Monteuse de structures bois</t>
  </si>
  <si>
    <t>Monteur / Monteuse en structures métalliques</t>
  </si>
  <si>
    <t>Echafaudeur / Echafaudeuse</t>
  </si>
  <si>
    <t>Electricien / Electricienne du bâtiment</t>
  </si>
  <si>
    <t>Plombier / Plombière sanitaire</t>
  </si>
  <si>
    <t>Monteur / Monteuse de réseaux électriques</t>
  </si>
  <si>
    <t>Façadier / Façadière itéiste</t>
  </si>
  <si>
    <t>Etancheur / Etancheuse</t>
  </si>
  <si>
    <t>F1626</t>
  </si>
  <si>
    <t>Calorifugeur / Calorifugeuse</t>
  </si>
  <si>
    <t>F1627</t>
  </si>
  <si>
    <t>Poseur / Poseuse de compteurs</t>
  </si>
  <si>
    <t>F1628</t>
  </si>
  <si>
    <t>Installateur / Installatrice de bornes de recharges électriques</t>
  </si>
  <si>
    <t>F1629</t>
  </si>
  <si>
    <t>Electricien / Electricienne ferroviaire</t>
  </si>
  <si>
    <t>F1630</t>
  </si>
  <si>
    <t>Technicien / Technicienne de désenfumage</t>
  </si>
  <si>
    <t>F1711</t>
  </si>
  <si>
    <t>Poseur / Poseuse de voies ferrées</t>
  </si>
  <si>
    <t>Animateur / Animatrice d'atelier artistique ou ludique</t>
  </si>
  <si>
    <t>Animateur / Animatrice jeunesse</t>
  </si>
  <si>
    <t>Educateur sportif / Educatrice sportive</t>
  </si>
  <si>
    <t>G1235</t>
  </si>
  <si>
    <t>Animateur / Animatrice de séjour de vacances</t>
  </si>
  <si>
    <t>G1236</t>
  </si>
  <si>
    <t>Animateur / Animatrice de club de vacances</t>
  </si>
  <si>
    <t>G1237</t>
  </si>
  <si>
    <t>Directeur / Directrice d'accueil de loisirs sans hébergement</t>
  </si>
  <si>
    <t>G1238</t>
  </si>
  <si>
    <t>Animateur / Animatrice d'atelier multimédia</t>
  </si>
  <si>
    <t>G1239</t>
  </si>
  <si>
    <t>Responsable d'animation</t>
  </si>
  <si>
    <t>G1240</t>
  </si>
  <si>
    <t>Animateur / Animatrice nature environnement</t>
  </si>
  <si>
    <t>G1241</t>
  </si>
  <si>
    <t>Directeur / Directrice de centre de séjour de vacances</t>
  </si>
  <si>
    <t>G1242</t>
  </si>
  <si>
    <t>Médiateur / Médiatrice scientifique</t>
  </si>
  <si>
    <t>Concepteur / Conceptrice de produits touristiques</t>
  </si>
  <si>
    <t>Conseiller / Conseillère en voyages</t>
  </si>
  <si>
    <t>G1304</t>
  </si>
  <si>
    <t>Responsable d'agence de voyages</t>
  </si>
  <si>
    <t>G1305</t>
  </si>
  <si>
    <t>Assistant / Assistante chef de produit tourisme</t>
  </si>
  <si>
    <t>G1306</t>
  </si>
  <si>
    <t>Billettiste voyages</t>
  </si>
  <si>
    <t>G1307</t>
  </si>
  <si>
    <t>Responsable de ventes de voyages en plateau d'affaires</t>
  </si>
  <si>
    <t>G1308</t>
  </si>
  <si>
    <t>Econome en hôtellerie-restauration</t>
  </si>
  <si>
    <t>G1415</t>
  </si>
  <si>
    <t>Gérant / Gérante de gîte et chambres d'hôtes</t>
  </si>
  <si>
    <t>G1416</t>
  </si>
  <si>
    <t>Directeur / Directrice d'hôtellerie de plein air</t>
  </si>
  <si>
    <t>Equipier polyvalent / Equipière polyvalente de restauration rapide</t>
  </si>
  <si>
    <t>G1612</t>
  </si>
  <si>
    <t>Crêpier / Crêpière</t>
  </si>
  <si>
    <t>G1613</t>
  </si>
  <si>
    <t>Restaurateur ambulant / Restauratrice ambulante</t>
  </si>
  <si>
    <t>Responsable d'affaires en industrie pharmaceutique</t>
  </si>
  <si>
    <t>Technicien / Technicienne coloriste en industrie</t>
  </si>
  <si>
    <t>Designer</t>
  </si>
  <si>
    <t>Modéliste industriel / Modéliste industrielle</t>
  </si>
  <si>
    <t>Technicien / Technicienne en électricité et électronique études et développement</t>
  </si>
  <si>
    <t>Responsable du développement clinique en industrie pharmaceutique</t>
  </si>
  <si>
    <t>Technicien / Technicienne formulation en industrie pharmaceutique</t>
  </si>
  <si>
    <t>Responsable opérationnel / Responsable opérationnelle des études cliniques en industrie pharmaceutique</t>
  </si>
  <si>
    <t>Responsable formulation en industrie pharmaceutique</t>
  </si>
  <si>
    <t>Responsable des partenariats de recherche en industrie pharmaceutique</t>
  </si>
  <si>
    <t>Responsable médical / Responsable médicale des études cliniques en industrie pharmaceutique</t>
  </si>
  <si>
    <t>Coordinateur / Coordinatrice d'études cliniques en industrie pharmaceutique</t>
  </si>
  <si>
    <t>H1226</t>
  </si>
  <si>
    <t>Rédacteur médical / Rédactrice médicale en industrie pharmaceutique</t>
  </si>
  <si>
    <t>H1227</t>
  </si>
  <si>
    <t>Maquettiste en électronique</t>
  </si>
  <si>
    <t>H1228</t>
  </si>
  <si>
    <t>Projeteur / Projeteuse chef de groupe en électricité-électronique</t>
  </si>
  <si>
    <t>H1229</t>
  </si>
  <si>
    <t>Roughman / Roughwoman en design</t>
  </si>
  <si>
    <t>H1230</t>
  </si>
  <si>
    <t>Ingénieur / Ingénieure essais vérification et validation (V&amp;V) en milieu nucléaire</t>
  </si>
  <si>
    <t>H1231</t>
  </si>
  <si>
    <t>Patronnier / Patronnière en chaussures</t>
  </si>
  <si>
    <t>H1232</t>
  </si>
  <si>
    <t>Technicien / Technicienne d'études en industrie des matériaux souples</t>
  </si>
  <si>
    <t>H1233</t>
  </si>
  <si>
    <t>Chef de projet / Cheffe de projet design</t>
  </si>
  <si>
    <t>H1234</t>
  </si>
  <si>
    <t>Responsable de service de rédaction technique</t>
  </si>
  <si>
    <t>H1235</t>
  </si>
  <si>
    <t>Technicien / Technicienne en conception industrielle en mécanique</t>
  </si>
  <si>
    <t>H1236</t>
  </si>
  <si>
    <t>Dessinateur-projeteur / Dessinatrice-projeteuse en électricité-électronique</t>
  </si>
  <si>
    <t>H1237</t>
  </si>
  <si>
    <t>Ingénieur / Ingénieure énergies renouvelables</t>
  </si>
  <si>
    <t>H1238</t>
  </si>
  <si>
    <t>Chef / Cheffe de projet conception industrielle en mécanique</t>
  </si>
  <si>
    <t>H1239</t>
  </si>
  <si>
    <t>Technicien / Technicienne en conception électronique, électrique</t>
  </si>
  <si>
    <t>H1240</t>
  </si>
  <si>
    <t>Agent / Agente de finissage couleurs et effets cuirs et peaux</t>
  </si>
  <si>
    <t>H1241</t>
  </si>
  <si>
    <t>Architecte système hydrogène</t>
  </si>
  <si>
    <t>Ingénieur / Ingénieure Hygiène, Sécurité et Environnement en industrie (HSE)</t>
  </si>
  <si>
    <t>Responsable environnement en industrie</t>
  </si>
  <si>
    <t>Responsable de laboratoire d'analyse industrielle</t>
  </si>
  <si>
    <t>Technicien / Technicienne de laboratoire d'analyse industrielle</t>
  </si>
  <si>
    <t>Responsable des affaires règlementaires en industrie pharmaceutique</t>
  </si>
  <si>
    <t>Technicien / Technicienne de laboratoire de contrôle en industrie pharmaceutique</t>
  </si>
  <si>
    <t>Chargé / Chargée de validation-qualification en industrie pharmaceutique</t>
  </si>
  <si>
    <t>Directeur / Directrice de zone en industrie pharmaceutique</t>
  </si>
  <si>
    <t>Responsable de pharmacovigilance en industrie pharmaceutique</t>
  </si>
  <si>
    <t>Chargé / Chargée de pharmacovigilance en industrie pharmaceutique</t>
  </si>
  <si>
    <t>Responsable éthique-déontologie-conformité en industrie pharmaceutique</t>
  </si>
  <si>
    <t>H1523</t>
  </si>
  <si>
    <t>Responsable Qualité Sécurité Environnement -QSE- en industrie</t>
  </si>
  <si>
    <t>H1524</t>
  </si>
  <si>
    <t>Qualiticien / Qualiticienne en industrie</t>
  </si>
  <si>
    <t>H1525</t>
  </si>
  <si>
    <t>Biologiste de contrôle fabrication en industrie</t>
  </si>
  <si>
    <t>H1526</t>
  </si>
  <si>
    <t>Technicien / Technicienne qualité-surveillance d'installations industrielles</t>
  </si>
  <si>
    <t>H1527</t>
  </si>
  <si>
    <t>Ingénieur / Ingénieure qualité en industrie</t>
  </si>
  <si>
    <t>H1528</t>
  </si>
  <si>
    <t>Technicien / Technicienne qualité en industrie</t>
  </si>
  <si>
    <t>H1529</t>
  </si>
  <si>
    <t>Chargé / Chargée de matériovigilance</t>
  </si>
  <si>
    <t>H1530</t>
  </si>
  <si>
    <t>Technicien / Technicienne de la qualité de l'eau</t>
  </si>
  <si>
    <t>H1531</t>
  </si>
  <si>
    <t>Opérateur / Opératrice de laboratoire d'analyse industrielle</t>
  </si>
  <si>
    <t>H1532</t>
  </si>
  <si>
    <t>Responsable de contrôle non destructif en industrie</t>
  </si>
  <si>
    <t>H1533</t>
  </si>
  <si>
    <t>Ingénieur / Ingénieure CND END</t>
  </si>
  <si>
    <t>H1534</t>
  </si>
  <si>
    <t>Agent / Agente de production en industrie alimentaire</t>
  </si>
  <si>
    <t>Ebéniste</t>
  </si>
  <si>
    <t>Façonnier / Façonnière d'ouvrages décoratifs en bois et matériaux associés</t>
  </si>
  <si>
    <t>H2212</t>
  </si>
  <si>
    <t>Technicien / Technicienne de fabrication en industrie du bois</t>
  </si>
  <si>
    <t>H2213</t>
  </si>
  <si>
    <t>Menuisier / Menuisière en construction nautique</t>
  </si>
  <si>
    <t>H2214</t>
  </si>
  <si>
    <t>Mérandier / Mérandière</t>
  </si>
  <si>
    <t>H2215</t>
  </si>
  <si>
    <t>Caissier / Caissière de l'emballage industriel</t>
  </si>
  <si>
    <t>Conducteur / Conductrice de procédé de fabrication en industrie pharmaceutique</t>
  </si>
  <si>
    <t>H2304</t>
  </si>
  <si>
    <t>Opérateur / Opératrice de fabrication des industries chimiques</t>
  </si>
  <si>
    <t>Chef / Cheffe de ligne chromo en industrie textile</t>
  </si>
  <si>
    <t>Chef / Cheffe d'équipe en atelier de coupe</t>
  </si>
  <si>
    <t>H2509</t>
  </si>
  <si>
    <t>Ingénieur / Ingénieure de fonderie ou de forge</t>
  </si>
  <si>
    <t>H2510</t>
  </si>
  <si>
    <t>Directeur / Directrice de production industrielle</t>
  </si>
  <si>
    <t>Chef / Cheffe d'atelier de bobinage électrique</t>
  </si>
  <si>
    <t>H2706</t>
  </si>
  <si>
    <t>Opérateur / Opératrice de production en énergie nucléaire</t>
  </si>
  <si>
    <t>H2707</t>
  </si>
  <si>
    <t>Technicien / Technicienne essais en industrie nucléaire</t>
  </si>
  <si>
    <t>H2708</t>
  </si>
  <si>
    <t>Technicien / Technicienne d'exploitation nucléaire</t>
  </si>
  <si>
    <t>H2709</t>
  </si>
  <si>
    <t>Conducteur / Conductrice d'installation d'incinération</t>
  </si>
  <si>
    <t>H2710</t>
  </si>
  <si>
    <t>Responsable technique d'installation hydrogène</t>
  </si>
  <si>
    <t>Opérateur / Opératrice en Industrie Céramique</t>
  </si>
  <si>
    <t>H2918</t>
  </si>
  <si>
    <t>Affûteur / Affûteuse d'outillage industriel</t>
  </si>
  <si>
    <t>H3103</t>
  </si>
  <si>
    <t>Opérateur / Opératrice de production de pâte à papier</t>
  </si>
  <si>
    <t>H3104</t>
  </si>
  <si>
    <t>Opérateur / Opératrice de production de papier carton</t>
  </si>
  <si>
    <t>H3105</t>
  </si>
  <si>
    <t>Technicien / Technicienne de production en industrie papetière</t>
  </si>
  <si>
    <t>Directeur / Directrice de la gestion technique des bâtiments</t>
  </si>
  <si>
    <t>Chef / Cheffe d'atelier après-vente des véhicules (auto, moto, VTR)</t>
  </si>
  <si>
    <t>I1108</t>
  </si>
  <si>
    <t>Chef / Cheffe d'atelier engins de chantier</t>
  </si>
  <si>
    <t>I1109</t>
  </si>
  <si>
    <t>Responsable de parc de véhicules</t>
  </si>
  <si>
    <t>I1110</t>
  </si>
  <si>
    <t>Chef / Cheffe d'atelier machines agricoles</t>
  </si>
  <si>
    <t>I1111</t>
  </si>
  <si>
    <t>Responsable technique après-vente des véhicules</t>
  </si>
  <si>
    <t>I1112</t>
  </si>
  <si>
    <t>Chef / Cheffe d'atelier engins de levage et de manutention</t>
  </si>
  <si>
    <t>I1113</t>
  </si>
  <si>
    <t>Chef / Cheffe d'atelier en démontage recyclage de VHU</t>
  </si>
  <si>
    <t>I1114</t>
  </si>
  <si>
    <t>Responsable de centre de contrôle technique de véhicules</t>
  </si>
  <si>
    <t>I1115</t>
  </si>
  <si>
    <t>Responsable de site(s) de vente et de réparation cycles</t>
  </si>
  <si>
    <t>I1116</t>
  </si>
  <si>
    <t>Responsable d'exploitation de stationnement</t>
  </si>
  <si>
    <t>I1117</t>
  </si>
  <si>
    <t>Chef / Cheffe d'atelier après-vente cycles</t>
  </si>
  <si>
    <t>I1118</t>
  </si>
  <si>
    <t>Responsable de site SMAVA (service multimarques de l'après-vente automobile)</t>
  </si>
  <si>
    <t>I1119</t>
  </si>
  <si>
    <t>Responsable de centre de démontage recyclage des VHU</t>
  </si>
  <si>
    <t>Agent / Agente technique d'affichage</t>
  </si>
  <si>
    <t>Agent / Agente d'exploitation de la voirie</t>
  </si>
  <si>
    <t>I1206</t>
  </si>
  <si>
    <t>Chef / Cheffe d'équipe en mobilier urbain et publicitaire</t>
  </si>
  <si>
    <t>I1207</t>
  </si>
  <si>
    <t>Agent / Agente de maintenance de mobilier urbain et publicitaire</t>
  </si>
  <si>
    <t>I1208</t>
  </si>
  <si>
    <t>Patrouilleur autoroutier / Patrouilleuse autoroutière</t>
  </si>
  <si>
    <t>I1209</t>
  </si>
  <si>
    <t>Technicien / Technicienne d'installation de panneau digital</t>
  </si>
  <si>
    <t>Technicien / Technicienne installation et maintenance électronique</t>
  </si>
  <si>
    <t>Antenniste</t>
  </si>
  <si>
    <t>Chauffagiste</t>
  </si>
  <si>
    <t>Electricien / Electricienne de maintenance</t>
  </si>
  <si>
    <t>I1321</t>
  </si>
  <si>
    <t>Technicien / Technicienne de maintenance d'éoliennes</t>
  </si>
  <si>
    <t>I1322</t>
  </si>
  <si>
    <t>Technicien / Technicienne de maintenance des automates bancaires</t>
  </si>
  <si>
    <t>I1323</t>
  </si>
  <si>
    <t>Technicien / Technicienne de maintenance ferroviaire</t>
  </si>
  <si>
    <t>I1324</t>
  </si>
  <si>
    <t>Technicien / Technicienne d'installation d'équipements industriels</t>
  </si>
  <si>
    <t>I1325</t>
  </si>
  <si>
    <t>Technicien-cuisiniste / Technicienne-cuisiniste en cuisines professionnelles</t>
  </si>
  <si>
    <t>I1326</t>
  </si>
  <si>
    <t>Responsable d'équipe maintenance</t>
  </si>
  <si>
    <t>I1327</t>
  </si>
  <si>
    <t>Technicien / Technicienne de maintenance en matériel biomédical</t>
  </si>
  <si>
    <t>I1328</t>
  </si>
  <si>
    <t>Conseiller / Conseillère en hydraulique agricole</t>
  </si>
  <si>
    <t>I1329</t>
  </si>
  <si>
    <t>Technicien / Technicienne de maintenance en audio-vidéo professionnelle</t>
  </si>
  <si>
    <t>I1330</t>
  </si>
  <si>
    <t>Technicien / Technicienne d'installation de centrales téléphoniques</t>
  </si>
  <si>
    <t>I1331</t>
  </si>
  <si>
    <t>Nivoculteur / Nivocultrice</t>
  </si>
  <si>
    <t>I1332</t>
  </si>
  <si>
    <t>Chef / Cheffe d'atelier de maintenance industrielle</t>
  </si>
  <si>
    <t>I1333</t>
  </si>
  <si>
    <t>Chef / Cheffe d'équipe d'installation industrielle</t>
  </si>
  <si>
    <t>I1334</t>
  </si>
  <si>
    <t>Electronicien / Electronicienne de maintenance aéronautique</t>
  </si>
  <si>
    <t>I1335</t>
  </si>
  <si>
    <t>Electromécanicien / Electromécanicienne d'équipements industriels</t>
  </si>
  <si>
    <t>Technicien / Technicienne de maintenance en appareils électroménagers</t>
  </si>
  <si>
    <t>I1406</t>
  </si>
  <si>
    <t>Superviseur / Superviseuse hot line en informatique</t>
  </si>
  <si>
    <t>I1407</t>
  </si>
  <si>
    <t>Réparateur / Réparatrice en produits de télécommunication et multimédia</t>
  </si>
  <si>
    <t>I1408</t>
  </si>
  <si>
    <t>Technicien-réparateur / Technicienne-réparatrice d'appareils photographiques</t>
  </si>
  <si>
    <t>I1409</t>
  </si>
  <si>
    <t>Agent / Agente de maintenance en bureautique</t>
  </si>
  <si>
    <t>I1410</t>
  </si>
  <si>
    <t>Responsable Service Après-Vente -SAV- en électroménager</t>
  </si>
  <si>
    <t>I1508</t>
  </si>
  <si>
    <t>Désamianteur / Désamianteuse</t>
  </si>
  <si>
    <t>Mécanicien / Mécanicienne en mécanique marine ou navale</t>
  </si>
  <si>
    <t>I1621</t>
  </si>
  <si>
    <t>Tôlier / Tôlière en carrosserie automobile</t>
  </si>
  <si>
    <t>I1622</t>
  </si>
  <si>
    <t>Technicien expert / Technicienne experte après-vente de véhicules de transport routier</t>
  </si>
  <si>
    <t>I1623</t>
  </si>
  <si>
    <t>Conseiller / Conseillère client après-vente des véhicules</t>
  </si>
  <si>
    <t>I1624</t>
  </si>
  <si>
    <t>Mécanicien réparateur / Mécanicienne réparatrice de véhicules anciens et historiques</t>
  </si>
  <si>
    <t>I1625</t>
  </si>
  <si>
    <t>Débosseleur / Débosseleuse</t>
  </si>
  <si>
    <t>I1626</t>
  </si>
  <si>
    <t>Préparateur / Préparatrice en tôlerie automobile</t>
  </si>
  <si>
    <t>I1627</t>
  </si>
  <si>
    <t>Technicien expert / Technicienne experte après vente motocycles</t>
  </si>
  <si>
    <t>I1628</t>
  </si>
  <si>
    <t>Conseiller / Conseillère technique cycles</t>
  </si>
  <si>
    <t>I1629</t>
  </si>
  <si>
    <t>Technicien / Technicienne de réparation et pose de vitrage des véhicules</t>
  </si>
  <si>
    <t>Responsable médical / Responsable médicale en région (RMR-MSL) en industrie pharmaceutique</t>
  </si>
  <si>
    <t>J1112</t>
  </si>
  <si>
    <t>Oncologue</t>
  </si>
  <si>
    <t>J1113</t>
  </si>
  <si>
    <t>Dermatologue</t>
  </si>
  <si>
    <t>J1114</t>
  </si>
  <si>
    <t>Rhumatologue</t>
  </si>
  <si>
    <t>J1115</t>
  </si>
  <si>
    <t>Pédiatre</t>
  </si>
  <si>
    <t>J1116</t>
  </si>
  <si>
    <t>Gériatre</t>
  </si>
  <si>
    <t>J1117</t>
  </si>
  <si>
    <t>Hématologue</t>
  </si>
  <si>
    <t>J1118</t>
  </si>
  <si>
    <t>Radiologue</t>
  </si>
  <si>
    <t>J1119</t>
  </si>
  <si>
    <t>Chirurgien / Chirurgienne</t>
  </si>
  <si>
    <t>J1120</t>
  </si>
  <si>
    <t>Médecin phlébologue</t>
  </si>
  <si>
    <t>J1121</t>
  </si>
  <si>
    <t>Gastro-entérologue</t>
  </si>
  <si>
    <t>J1122</t>
  </si>
  <si>
    <t>Chirurgien plasticien / Chirurgienne plasticienne</t>
  </si>
  <si>
    <t>J1123</t>
  </si>
  <si>
    <t>Médecin des armées</t>
  </si>
  <si>
    <t>J1124</t>
  </si>
  <si>
    <t>Médecin Anesthésiste Réanimateur / Réanimatrice (MAR)</t>
  </si>
  <si>
    <t>J1125</t>
  </si>
  <si>
    <t>Endocrinologue</t>
  </si>
  <si>
    <t>J1126</t>
  </si>
  <si>
    <t>Médecin du sport</t>
  </si>
  <si>
    <t>J1127</t>
  </si>
  <si>
    <t>Médecin urgentiste</t>
  </si>
  <si>
    <t>J1128</t>
  </si>
  <si>
    <t>Pneumologue</t>
  </si>
  <si>
    <t>J1129</t>
  </si>
  <si>
    <t>Allergologue</t>
  </si>
  <si>
    <t>J1130</t>
  </si>
  <si>
    <t>Oto-rhino-laryngologiste (ORL)</t>
  </si>
  <si>
    <t>J1131</t>
  </si>
  <si>
    <t>Psychiatre</t>
  </si>
  <si>
    <t>J1132</t>
  </si>
  <si>
    <t>Neurologue</t>
  </si>
  <si>
    <t>J1133</t>
  </si>
  <si>
    <t>Stomatologue</t>
  </si>
  <si>
    <t>J1134</t>
  </si>
  <si>
    <t>Ophtalmologue</t>
  </si>
  <si>
    <t>J1135</t>
  </si>
  <si>
    <t>Urologue</t>
  </si>
  <si>
    <t>Assistant / Assistante médico-technique</t>
  </si>
  <si>
    <t>Manipulateur / Manipulatrice d'électroradiologie médicale</t>
  </si>
  <si>
    <t>J1310</t>
  </si>
  <si>
    <t>Auxiliaire ambulancier / Auxiliaire ambulancière</t>
  </si>
  <si>
    <t>J1311</t>
  </si>
  <si>
    <t>Transporteur / Transporteuse de produits de santé</t>
  </si>
  <si>
    <t>J1312</t>
  </si>
  <si>
    <t>Assistant / Assistante dentaire</t>
  </si>
  <si>
    <t>Pédicure-podologue</t>
  </si>
  <si>
    <t>J1414</t>
  </si>
  <si>
    <t>Coordinateur / Coordinatrice en activité physique adaptée</t>
  </si>
  <si>
    <t>J1415</t>
  </si>
  <si>
    <t>Enseignant / Enseignante en activité physique adaptée (EAPA)</t>
  </si>
  <si>
    <t>Puériculteur / Puéricultrice</t>
  </si>
  <si>
    <t>Mandataire judiciaire à la protection des majeurs (MJPM)</t>
  </si>
  <si>
    <t>Conseiller / Conseillère en développement personnel</t>
  </si>
  <si>
    <t>K1106</t>
  </si>
  <si>
    <t>Sophrologue</t>
  </si>
  <si>
    <t>K1107</t>
  </si>
  <si>
    <t>Conseiller / Conseillère d’orientation psychologue</t>
  </si>
  <si>
    <t>K1108</t>
  </si>
  <si>
    <t>Intervenant / Intervenante en médecine non conventionnelle</t>
  </si>
  <si>
    <t>Educateur / Educatrice de jeunes enfants</t>
  </si>
  <si>
    <t>Educateur technique spécialisé / Educatrice technique spécialisée</t>
  </si>
  <si>
    <t>Animateur coordinateur socioculturel / Animatrice coordinatrice socioculturelle</t>
  </si>
  <si>
    <t>Educateur spécialisé / Educatrice spécialisée</t>
  </si>
  <si>
    <t>Educateur / Educatrice de la protection judiciaire de la jeunesse</t>
  </si>
  <si>
    <t>K1213</t>
  </si>
  <si>
    <t>Médiateur culturel / Médiatrice culturelle</t>
  </si>
  <si>
    <t>K1214</t>
  </si>
  <si>
    <t>Conseiller / Conseillère en génétique</t>
  </si>
  <si>
    <t>K1215</t>
  </si>
  <si>
    <t>Moniteur / Monitrice d’atelier en milieu de travail protégé</t>
  </si>
  <si>
    <t>K1216</t>
  </si>
  <si>
    <t>Responsable de structure multi accueil petite enfance</t>
  </si>
  <si>
    <t>K1217</t>
  </si>
  <si>
    <t>Animateur socioéducatif / Animatrice socioéducative</t>
  </si>
  <si>
    <t>K1218</t>
  </si>
  <si>
    <t>Responsable de maison de quartier</t>
  </si>
  <si>
    <t>K1219</t>
  </si>
  <si>
    <t>Directeur / Directrice de centre socioculturel</t>
  </si>
  <si>
    <t>K1220</t>
  </si>
  <si>
    <t>Médiateur / Médiatrice en santé</t>
  </si>
  <si>
    <t>K1221</t>
  </si>
  <si>
    <t>Ecoutant social / Ecoutante sociale</t>
  </si>
  <si>
    <t>K1222</t>
  </si>
  <si>
    <t>Coordinateur / Coordinatrice d'équipes de médiation</t>
  </si>
  <si>
    <t>K1223</t>
  </si>
  <si>
    <t>Technicien / Technicienne de l'administration pénitentiaire</t>
  </si>
  <si>
    <t>K1224</t>
  </si>
  <si>
    <t>Encadrant / Encadrante technique d'insertion socioprofessionnelle</t>
  </si>
  <si>
    <t>K1225</t>
  </si>
  <si>
    <t>Conseiller / Conseillère en économie sociale et familiale (CESF)</t>
  </si>
  <si>
    <t>K1226</t>
  </si>
  <si>
    <t>Chargé / Chargée de médiation interculturelle</t>
  </si>
  <si>
    <t>K1227</t>
  </si>
  <si>
    <t>Directeur / Directrice technique de l'administration pénitentiaire</t>
  </si>
  <si>
    <t>Educateur / Educatrice en locomotion</t>
  </si>
  <si>
    <t>Garde d'enfant</t>
  </si>
  <si>
    <t>Employé familial / Employée familiale</t>
  </si>
  <si>
    <t>Technicien / Technicienne d'Intervention Sociale et Familiale (TISF)</t>
  </si>
  <si>
    <t>Accompagnant Educatif et Social (AES) / Accompagnante Educative et Sociale (AES)</t>
  </si>
  <si>
    <t>Assistant familial / Assistante familiale</t>
  </si>
  <si>
    <t>Assistant maternel / Assistante maternelle</t>
  </si>
  <si>
    <t>K1314</t>
  </si>
  <si>
    <t>Auxiliaire de vie sociale auprès d'enfants</t>
  </si>
  <si>
    <t>K1411</t>
  </si>
  <si>
    <t>Médecin conseil en santé publique</t>
  </si>
  <si>
    <t>K1412</t>
  </si>
  <si>
    <t>Chargé / Chargée de mission aux relations internationales</t>
  </si>
  <si>
    <t>K1413</t>
  </si>
  <si>
    <t>Directeur / Directrice d'établissement à caractère social</t>
  </si>
  <si>
    <t>K1414</t>
  </si>
  <si>
    <t>Chargé / Chargée de mission santé publique</t>
  </si>
  <si>
    <t>K1415</t>
  </si>
  <si>
    <t>Directeur / Directrice d'établissement privé de santé</t>
  </si>
  <si>
    <t>K1416</t>
  </si>
  <si>
    <t>Directeur / Directrice des services pénitentiaires d'insertion et de probation (DSPIP)</t>
  </si>
  <si>
    <t>K1417</t>
  </si>
  <si>
    <t>Responsable des affaires générales</t>
  </si>
  <si>
    <t>K1418</t>
  </si>
  <si>
    <t>Ambassadeur / Ambassadrice</t>
  </si>
  <si>
    <t>K1419</t>
  </si>
  <si>
    <t>Responsable du service des assemblées</t>
  </si>
  <si>
    <t>K1420</t>
  </si>
  <si>
    <t>Directeur / Directrice d'établissement pénitentiaire</t>
  </si>
  <si>
    <t>K1421</t>
  </si>
  <si>
    <t>Directeur / Directrice de centre hospitalier</t>
  </si>
  <si>
    <t>K1422</t>
  </si>
  <si>
    <t>Directeur général / Directrice générale d'établissement public</t>
  </si>
  <si>
    <t>Agent / Agente d'administration principal(e) des douanes</t>
  </si>
  <si>
    <t>Percepteur / Perceptrice des impôts et du Trésor Public</t>
  </si>
  <si>
    <t>K1506</t>
  </si>
  <si>
    <t>Inspecteur / Inspectrice de la concurrence, de la consommation et de la répression des fraudes</t>
  </si>
  <si>
    <t>K1507</t>
  </si>
  <si>
    <t>Chef / Cheffe de centre des impôts</t>
  </si>
  <si>
    <t>K1508</t>
  </si>
  <si>
    <t>Agent / Agente de conservation des hypothèques</t>
  </si>
  <si>
    <t>K1509</t>
  </si>
  <si>
    <t>Adjoint / Adjointe de contrôle de la concurrence, de la consommation et de la répression des fraudes</t>
  </si>
  <si>
    <t>K1510</t>
  </si>
  <si>
    <t>Contrôleur / Contrôleuse du Trésor public</t>
  </si>
  <si>
    <t>K1511</t>
  </si>
  <si>
    <t>Inspecteur / Inspectrice des impôts</t>
  </si>
  <si>
    <t>K1512</t>
  </si>
  <si>
    <t>Chef / Cheffe de poste du Trésor public</t>
  </si>
  <si>
    <t>K1513</t>
  </si>
  <si>
    <t>Chargé / Chargée de l'exécution de la dépense publique</t>
  </si>
  <si>
    <t>Combattant / Combattante en milieu terrestre</t>
  </si>
  <si>
    <t>K1725</t>
  </si>
  <si>
    <t>Responsable des opérations militaires en milieu maritime</t>
  </si>
  <si>
    <t>K1726</t>
  </si>
  <si>
    <t>Pisteur / Pisteuse secouriste</t>
  </si>
  <si>
    <t>K1727</t>
  </si>
  <si>
    <t>Chargé / Chargée du guidage d’aéronef militaire</t>
  </si>
  <si>
    <t>K1728</t>
  </si>
  <si>
    <t>Régulateur / Régulatrice de secours en montagne</t>
  </si>
  <si>
    <t>K1729</t>
  </si>
  <si>
    <t>Opérateur / Opératrice en pyrotechnie militaire</t>
  </si>
  <si>
    <t>K1730</t>
  </si>
  <si>
    <t>Spécialiste de la protection des forces, installations ou matériels sensibles de l’Etat</t>
  </si>
  <si>
    <t>K1731</t>
  </si>
  <si>
    <t>Responsable des opérations militaires en milieu aéroterrestre</t>
  </si>
  <si>
    <t>K1732</t>
  </si>
  <si>
    <t>Spécialiste des systèmes de communication opérationnels</t>
  </si>
  <si>
    <t>K1733</t>
  </si>
  <si>
    <t>Combattant / Combattante des forces spéciales militaires</t>
  </si>
  <si>
    <t>K1734</t>
  </si>
  <si>
    <t>Spécialiste du soutien armement nucléaire</t>
  </si>
  <si>
    <t>K1735</t>
  </si>
  <si>
    <t>Architecte système de force, d’arme ou équipement militaire</t>
  </si>
  <si>
    <t>K1736</t>
  </si>
  <si>
    <t>Spécialiste de l’aide au déploiement des forces combattantes</t>
  </si>
  <si>
    <t>K1737</t>
  </si>
  <si>
    <t>Combattant / Combattante en milieu maritime</t>
  </si>
  <si>
    <t>K1738</t>
  </si>
  <si>
    <t>Spécialiste du soutien ou de la formation propulsion nucléaire</t>
  </si>
  <si>
    <t>Chargé / Chargée de développement économique et local</t>
  </si>
  <si>
    <t>K1803</t>
  </si>
  <si>
    <t>Animateur / Animatrice de développement régional</t>
  </si>
  <si>
    <t>K1804</t>
  </si>
  <si>
    <t>Conseiller / Conseillère en création d'entreprise</t>
  </si>
  <si>
    <t>K1805</t>
  </si>
  <si>
    <t>Chargé / Chargée de développement social</t>
  </si>
  <si>
    <t>K1806</t>
  </si>
  <si>
    <t>Chargé / Chargée de développement social et urbain</t>
  </si>
  <si>
    <t>K1807</t>
  </si>
  <si>
    <t>Urbaniste</t>
  </si>
  <si>
    <t>K1808</t>
  </si>
  <si>
    <t>Chargé / Chargée de développement culturel</t>
  </si>
  <si>
    <t>K1809</t>
  </si>
  <si>
    <t>Responsable de développement territorial</t>
  </si>
  <si>
    <t>K1810</t>
  </si>
  <si>
    <t>Agent / Agente de développement d'habitat social</t>
  </si>
  <si>
    <t>K1811</t>
  </si>
  <si>
    <t>Chargé / Chargée de projet en aménagement du territoire</t>
  </si>
  <si>
    <t>K1812</t>
  </si>
  <si>
    <t>Chargé / Chargée de projet emploi</t>
  </si>
  <si>
    <t>K1813</t>
  </si>
  <si>
    <t>Chargé / Chargée de mission eaux pluviales</t>
  </si>
  <si>
    <t>K1814</t>
  </si>
  <si>
    <t>Chargé / Chargée d'emploi en entreprise de travail temporaire</t>
  </si>
  <si>
    <t>K1815</t>
  </si>
  <si>
    <t>Chargé / Chargée de mission emploi formation</t>
  </si>
  <si>
    <t>K1909</t>
  </si>
  <si>
    <t>Greffier / Greffière</t>
  </si>
  <si>
    <t>K1910</t>
  </si>
  <si>
    <t>Commissaire à la Cour des comptes</t>
  </si>
  <si>
    <t>Conseiller consultant / Conseillère consultante en formation</t>
  </si>
  <si>
    <t>Coordinateur / Coordinatrice pédagogique</t>
  </si>
  <si>
    <t>Chef / Cheffe d'établissement d'enseignement</t>
  </si>
  <si>
    <t>Professeur / Professeure d'enseignement technologique</t>
  </si>
  <si>
    <t>Enseignant / Enseignante de la conduite et de la sécurité routière</t>
  </si>
  <si>
    <t>Inspecteur / Inspectrice de l'Education Nationale -IEN-</t>
  </si>
  <si>
    <t>K2119</t>
  </si>
  <si>
    <t>Consultant / Consultante en ingénierie pédagogique</t>
  </si>
  <si>
    <t>K2120</t>
  </si>
  <si>
    <t>Directeur / Directrice d'établissement d'enseignement supérieur</t>
  </si>
  <si>
    <t>K2121</t>
  </si>
  <si>
    <t>Directeur / Directrice de conservatoire musique et danse</t>
  </si>
  <si>
    <t>K2122</t>
  </si>
  <si>
    <t>Professeur / Professeure à domicile</t>
  </si>
  <si>
    <t>K2123</t>
  </si>
  <si>
    <t>Responsable programme enseignement supérieur</t>
  </si>
  <si>
    <t>K2124</t>
  </si>
  <si>
    <t>Formateur / Formatrice conduite d'engins motorisés et de levage</t>
  </si>
  <si>
    <t>K2125</t>
  </si>
  <si>
    <t>Archéologue</t>
  </si>
  <si>
    <t>K2126</t>
  </si>
  <si>
    <t>Conseiller / Conseillère en validation des acquis de l'expérience</t>
  </si>
  <si>
    <t>K2127</t>
  </si>
  <si>
    <t>Professeur / Professeure d'enseignement général pour déficients sensoriels</t>
  </si>
  <si>
    <t>K2128</t>
  </si>
  <si>
    <t>Formateur / Formatrice aux métiers de l'éducation et de la sécurité routière</t>
  </si>
  <si>
    <t>K2129</t>
  </si>
  <si>
    <t>Professeur / Professeure en soutien scolaire</t>
  </si>
  <si>
    <t>K2130</t>
  </si>
  <si>
    <t>Professeur / Professeure de Français Langue Etrangère (FLE)</t>
  </si>
  <si>
    <t>K2131</t>
  </si>
  <si>
    <t>Lecteur / Lectrice de langues dans l'enseignement supérieur</t>
  </si>
  <si>
    <t>K2132</t>
  </si>
  <si>
    <t>Responsable ingénierie de la formation professionnelle</t>
  </si>
  <si>
    <t>K2133</t>
  </si>
  <si>
    <t>Sociologue</t>
  </si>
  <si>
    <t>K2134</t>
  </si>
  <si>
    <t>Démographe</t>
  </si>
  <si>
    <t>K2135</t>
  </si>
  <si>
    <t>Ethnologue</t>
  </si>
  <si>
    <t>K2136</t>
  </si>
  <si>
    <t>Professeur territorial / Professeure territoriale d'enseignement artistique</t>
  </si>
  <si>
    <t>K2137</t>
  </si>
  <si>
    <t>Assistant / Assistante pédagogique en milieu scolaire</t>
  </si>
  <si>
    <t>K2138</t>
  </si>
  <si>
    <t>Animateur / Animatrice de stages permis à points</t>
  </si>
  <si>
    <t>K2139</t>
  </si>
  <si>
    <t>Chargé / Chargée de bilan professionnel</t>
  </si>
  <si>
    <t>K2140</t>
  </si>
  <si>
    <t>Historien / Historienne</t>
  </si>
  <si>
    <t>K2141</t>
  </si>
  <si>
    <t>Formateur / Formatrice conduite d'engins de travaux publics</t>
  </si>
  <si>
    <t>K2142</t>
  </si>
  <si>
    <t>Animateur-coordinateur / Animatrice-coordinatrice de formation</t>
  </si>
  <si>
    <t>K2143</t>
  </si>
  <si>
    <t>Anthropologue</t>
  </si>
  <si>
    <t>K2144</t>
  </si>
  <si>
    <t>Directeur / Directrice d'école paramédicale</t>
  </si>
  <si>
    <t>K2145</t>
  </si>
  <si>
    <t>Formateur / Formatrice de formateurs</t>
  </si>
  <si>
    <t>K2146</t>
  </si>
  <si>
    <t>Responsable d'internat</t>
  </si>
  <si>
    <t>K2147</t>
  </si>
  <si>
    <t>Chef / Cheffe de travaux dans l'enseignement technique</t>
  </si>
  <si>
    <t>K2148</t>
  </si>
  <si>
    <t>Directeur / Directrice pédagogique</t>
  </si>
  <si>
    <t>Agent / Agente d'exploitation des réseaux d'assainissement</t>
  </si>
  <si>
    <t>Responsable de collecte de déchets</t>
  </si>
  <si>
    <t>K2311</t>
  </si>
  <si>
    <t>Responsable des déchets</t>
  </si>
  <si>
    <t>K2312</t>
  </si>
  <si>
    <t>Ingénieur / Ingénieure responsable propreté nettoiement</t>
  </si>
  <si>
    <t>K2313</t>
  </si>
  <si>
    <t>Technicien chargé / Technicienne chargée de la police des eaux</t>
  </si>
  <si>
    <t>K2314</t>
  </si>
  <si>
    <t>Technicien / Technicienne de maintenance de systèmes d'irrigation</t>
  </si>
  <si>
    <t>K2315</t>
  </si>
  <si>
    <t>Inspecteur / Inspectrice de salubrité publique</t>
  </si>
  <si>
    <t>K2316</t>
  </si>
  <si>
    <t>Responsable d'usine de production d'eau potable</t>
  </si>
  <si>
    <t>K2317</t>
  </si>
  <si>
    <t>Technicien / Technicienne d'exploitation d'eau potable</t>
  </si>
  <si>
    <t>K2318</t>
  </si>
  <si>
    <t>Agent / Agente de déchetterie</t>
  </si>
  <si>
    <t>K2319</t>
  </si>
  <si>
    <t>Technicien / Technicienne hygiéniste</t>
  </si>
  <si>
    <t>K2320</t>
  </si>
  <si>
    <t>Chargé / Chargée du traitement des déchets</t>
  </si>
  <si>
    <t>K2321</t>
  </si>
  <si>
    <t>Egoutier / Egoutière</t>
  </si>
  <si>
    <t>K2322</t>
  </si>
  <si>
    <t>Technicien / Technicienne en traitement des eaux</t>
  </si>
  <si>
    <t>K2323</t>
  </si>
  <si>
    <t>Responsable propreté urbaine</t>
  </si>
  <si>
    <t>Chargé / Chargée de recherche en industrie pharmaceutique</t>
  </si>
  <si>
    <t>Directeur / Directrice de recherche en industrie pharmaceutique</t>
  </si>
  <si>
    <t>K2411</t>
  </si>
  <si>
    <t>Musicologue</t>
  </si>
  <si>
    <t>Gardien / Gardienne d'immeuble</t>
  </si>
  <si>
    <t>K2507</t>
  </si>
  <si>
    <t>Agent / Agente d'exploitation et de sûreté aéroportuaire</t>
  </si>
  <si>
    <t>K2508</t>
  </si>
  <si>
    <t>Agent / Agente de protection rapprochée</t>
  </si>
  <si>
    <t>K2509</t>
  </si>
  <si>
    <t>Opérateur / Opératrice en télésurveillance</t>
  </si>
  <si>
    <t>K2510</t>
  </si>
  <si>
    <t>Agent / Agente cynophile de sécurité</t>
  </si>
  <si>
    <t>K2604</t>
  </si>
  <si>
    <t>Agent / Agente de crématorium</t>
  </si>
  <si>
    <t>K2605</t>
  </si>
  <si>
    <t>Maître / Maîtresse de cérémonie funéraire</t>
  </si>
  <si>
    <t>DJ</t>
  </si>
  <si>
    <t>Animateur / Animatrice d'antenne</t>
  </si>
  <si>
    <t>L1104</t>
  </si>
  <si>
    <t>Animateur / Animatrice événementiel</t>
  </si>
  <si>
    <t>L1209</t>
  </si>
  <si>
    <t>Performeur / Performeuse de cabaret</t>
  </si>
  <si>
    <t>L1210</t>
  </si>
  <si>
    <t>Orchestrateur / Orchestratrice</t>
  </si>
  <si>
    <t>L1211</t>
  </si>
  <si>
    <t>Chorégraphe</t>
  </si>
  <si>
    <t>Premier assistant réalisateur / Première assistante réalisatrice</t>
  </si>
  <si>
    <t>L1306</t>
  </si>
  <si>
    <t>Réalisateur / Réalisatrice audiovisuel</t>
  </si>
  <si>
    <t>L1307</t>
  </si>
  <si>
    <t>Assistant / Assistante mise en scène</t>
  </si>
  <si>
    <t>L1308</t>
  </si>
  <si>
    <t>Directeur / Directrice de production audiovisuelle et cinéma</t>
  </si>
  <si>
    <t>L1309</t>
  </si>
  <si>
    <t>Coordinateur / Coordinatrice d'intimité</t>
  </si>
  <si>
    <t>L1403</t>
  </si>
  <si>
    <t>Cavalier / Cavalière d'entraînement</t>
  </si>
  <si>
    <t>Eclairagiste</t>
  </si>
  <si>
    <t>Opérateur / Opératrice de prise de vues</t>
  </si>
  <si>
    <t>L1514</t>
  </si>
  <si>
    <t>Chef opérateur / Cheffe opératrice image</t>
  </si>
  <si>
    <t>L1515</t>
  </si>
  <si>
    <t>Technicien / Technicienne plateau</t>
  </si>
  <si>
    <t>L1516</t>
  </si>
  <si>
    <t>Coiffeur / Coiffeuse spectacle</t>
  </si>
  <si>
    <t>L1517</t>
  </si>
  <si>
    <t>Chef coiffeur / Cheffe coiffeuse spectacle</t>
  </si>
  <si>
    <t>L1518</t>
  </si>
  <si>
    <t>Chef habilleur / Cheffe habilleuse</t>
  </si>
  <si>
    <t>L1519</t>
  </si>
  <si>
    <t>Technicien / Technicienne vidéo</t>
  </si>
  <si>
    <t>L1520</t>
  </si>
  <si>
    <t>Concepteur / Conceptrice de costumes</t>
  </si>
  <si>
    <t>L1521</t>
  </si>
  <si>
    <t>Chef / Cheffe accessoiriste</t>
  </si>
  <si>
    <t>L1522</t>
  </si>
  <si>
    <t>Opérateur / Opératrice d'effets visuels physiques audiovisuel et cinéma</t>
  </si>
  <si>
    <t>L1523</t>
  </si>
  <si>
    <t>Artificier / Artificière spectacle</t>
  </si>
  <si>
    <t>L1524</t>
  </si>
  <si>
    <t>Chef décorateur / Cheffe décoratrice spectacle</t>
  </si>
  <si>
    <t>L1525</t>
  </si>
  <si>
    <t>Chef / Cheffe machiniste spectacle</t>
  </si>
  <si>
    <t>L1526</t>
  </si>
  <si>
    <t>Régisseur / Régisseuse de scène</t>
  </si>
  <si>
    <t>L1527</t>
  </si>
  <si>
    <t>Chef constructeur / Cheffe constructrice en décors</t>
  </si>
  <si>
    <t>Analyste financier / Analyste financière</t>
  </si>
  <si>
    <t>Auditeur comptable et financier / Auditrice comptable et financière</t>
  </si>
  <si>
    <t>Directeur / Directrice des services administratifs et financiers</t>
  </si>
  <si>
    <t>Responsable comptabilité</t>
  </si>
  <si>
    <t>M1211</t>
  </si>
  <si>
    <t>M1212</t>
  </si>
  <si>
    <t>Gestionnaire de lits</t>
  </si>
  <si>
    <t>M1213</t>
  </si>
  <si>
    <t>Assistant / Assistante comptable</t>
  </si>
  <si>
    <t>M1214</t>
  </si>
  <si>
    <t>Négociateur / Négociatrice en devises</t>
  </si>
  <si>
    <t>M1215</t>
  </si>
  <si>
    <t>Contrôleur comptable et financier / Contrôleuse comptable et financière</t>
  </si>
  <si>
    <t>M1216</t>
  </si>
  <si>
    <t>Secrétaire général / Secrétaire générale</t>
  </si>
  <si>
    <t>M1217</t>
  </si>
  <si>
    <t>Intendant / Intendante d'établissement scolaire (lycée, collège...)</t>
  </si>
  <si>
    <t>M1218</t>
  </si>
  <si>
    <t>Directeur / Directrice de l'environnement de travail</t>
  </si>
  <si>
    <t>M1219</t>
  </si>
  <si>
    <t>Conseiller / Conseillère en fusion et acquisition</t>
  </si>
  <si>
    <t>M1220</t>
  </si>
  <si>
    <t>Credit manager</t>
  </si>
  <si>
    <t>M1221</t>
  </si>
  <si>
    <t>Responsable financement de projet</t>
  </si>
  <si>
    <t>M1222</t>
  </si>
  <si>
    <t>Assistant / Assistante de contrôle budgétaire</t>
  </si>
  <si>
    <t>M1223</t>
  </si>
  <si>
    <t>Chef / Cheffe des services administratifs et financiers</t>
  </si>
  <si>
    <t>M1224</t>
  </si>
  <si>
    <t>Economiste financier / Economiste financière</t>
  </si>
  <si>
    <t>M1225</t>
  </si>
  <si>
    <t>Aide-comptable</t>
  </si>
  <si>
    <t>Dirigeant / Dirigeante d'entreprise privée</t>
  </si>
  <si>
    <t>M1303</t>
  </si>
  <si>
    <t>Directeur / Directrice de filiale</t>
  </si>
  <si>
    <t>M1304</t>
  </si>
  <si>
    <t>Directeur / Directrice d'unité de services au public</t>
  </si>
  <si>
    <t>M1305</t>
  </si>
  <si>
    <t>Fablab Manager</t>
  </si>
  <si>
    <t>Responsable en organisation en entreprise</t>
  </si>
  <si>
    <t>Responsable d'enquêtes terrain</t>
  </si>
  <si>
    <t>Responsable de la veille scientifique et technique en industrie pharmaceutique</t>
  </si>
  <si>
    <t>Responsable des études pharmaco-économiques en industrie pharmaceutique</t>
  </si>
  <si>
    <t>Consultant / Consultante en énergie renouvelable</t>
  </si>
  <si>
    <t>M1415</t>
  </si>
  <si>
    <t>Auditeur social / Auditrice sociale</t>
  </si>
  <si>
    <t>M1416</t>
  </si>
  <si>
    <t>Animateur / Animatrice qualité services</t>
  </si>
  <si>
    <t>M1417</t>
  </si>
  <si>
    <t>Intervenant / Intervenante en Prévention des Risques Professionnels - IPRP</t>
  </si>
  <si>
    <t>M1418</t>
  </si>
  <si>
    <t>Recruteur / Recruteuse de donateurs</t>
  </si>
  <si>
    <t>M1419</t>
  </si>
  <si>
    <t>Data analyst</t>
  </si>
  <si>
    <t>M1420</t>
  </si>
  <si>
    <t>Responsable en intelligence économique</t>
  </si>
  <si>
    <t>M1421</t>
  </si>
  <si>
    <t>Panéliste</t>
  </si>
  <si>
    <t>M1422</t>
  </si>
  <si>
    <t>Directeur / Directrice d'études socio-économiques</t>
  </si>
  <si>
    <t>M1423</t>
  </si>
  <si>
    <t>Chief Data Officer</t>
  </si>
  <si>
    <t>M1424</t>
  </si>
  <si>
    <t>Consultant / Consultante en intelligence économique</t>
  </si>
  <si>
    <t>M1425</t>
  </si>
  <si>
    <t>Agent recenseur / Agente recenseuse</t>
  </si>
  <si>
    <t>M1426</t>
  </si>
  <si>
    <t>Chief digital officer - Responsable de la transformation digitale</t>
  </si>
  <si>
    <t>M1427</t>
  </si>
  <si>
    <t>Animateur / Animatrice de réseau d'entreprises</t>
  </si>
  <si>
    <t>M1428</t>
  </si>
  <si>
    <t>Directeur / Directrice qualité services</t>
  </si>
  <si>
    <t>M1429</t>
  </si>
  <si>
    <t>Consultant / Consultante en management</t>
  </si>
  <si>
    <t>M1430</t>
  </si>
  <si>
    <t>Chargé / Chargée d'études commerciales</t>
  </si>
  <si>
    <t>Assistant / Assistante Ressources Humaines (RH)</t>
  </si>
  <si>
    <t>Directeur / Directrice des Ressources Humaines (DRH)</t>
  </si>
  <si>
    <t>M1508</t>
  </si>
  <si>
    <t>Conseiller / Conseillère en gestion de carrière</t>
  </si>
  <si>
    <t>M1509</t>
  </si>
  <si>
    <t>Responsable paie et administration du personnel</t>
  </si>
  <si>
    <t>M1510</t>
  </si>
  <si>
    <t>Chargé / Chargée de mission RH diversité handicap</t>
  </si>
  <si>
    <t>M1511</t>
  </si>
  <si>
    <t>Responsable Qualité de Vie au Travail</t>
  </si>
  <si>
    <t>M1512</t>
  </si>
  <si>
    <t>Directeur / Directrice des relations sociales</t>
  </si>
  <si>
    <t>Auxiliaire de gestion des écoles de conduite</t>
  </si>
  <si>
    <t>M1618</t>
  </si>
  <si>
    <t>Agent / Agente de liaison courrier</t>
  </si>
  <si>
    <t>M1619</t>
  </si>
  <si>
    <t>Approvisionneur / Approvisionneuse points de distribution</t>
  </si>
  <si>
    <t>M1620</t>
  </si>
  <si>
    <t>Superviseur / Superviseuse de distributeurs d'imprimés</t>
  </si>
  <si>
    <t>M1621</t>
  </si>
  <si>
    <t>Assistant / Assistante de gestion administrative</t>
  </si>
  <si>
    <t>Chef / Cheffe de promotion des ventes</t>
  </si>
  <si>
    <t>Directeur / Directrice de l'accès au marché en industrie pharmaceutique</t>
  </si>
  <si>
    <t>Chef / Cheffe de gamme en industrie pharmaceutique</t>
  </si>
  <si>
    <t>Directeur / Directrice de l'information promotionnelle du médicament en industrie pharmaceutique</t>
  </si>
  <si>
    <t>Responsable d'associations de patients en industrie pharmaceutique</t>
  </si>
  <si>
    <t>Chargé / Chargée de l'information promotionnelle du médicament en industrie pharmaceutique</t>
  </si>
  <si>
    <t>Directeur / Directrice marketing digital</t>
  </si>
  <si>
    <t>M1717</t>
  </si>
  <si>
    <t>Responsable innovation</t>
  </si>
  <si>
    <t>M1718</t>
  </si>
  <si>
    <t>Chargé / Chargée de marketing digital</t>
  </si>
  <si>
    <t>M1719</t>
  </si>
  <si>
    <t>Chargé / Chargée des relations avec les influenceurs</t>
  </si>
  <si>
    <t>Directeur / Directrice des systèmes d'information -DSI-</t>
  </si>
  <si>
    <t>Consultant fonctionnel / Consultante fonctionnelle des systèmes d'information</t>
  </si>
  <si>
    <t>Technicien / Technicienne d'exploitation informatique</t>
  </si>
  <si>
    <t>Administrateur / Administratrice de site internet</t>
  </si>
  <si>
    <t>M1864</t>
  </si>
  <si>
    <t>M1865</t>
  </si>
  <si>
    <t>Ingénieur / Ingénieure blockchain</t>
  </si>
  <si>
    <t>M1866</t>
  </si>
  <si>
    <t>Pentesteur / Pentesteuse</t>
  </si>
  <si>
    <t>M1867</t>
  </si>
  <si>
    <t>Responsable des systèmes d'information (SI)</t>
  </si>
  <si>
    <t>M1868</t>
  </si>
  <si>
    <t>Architecte base de données</t>
  </si>
  <si>
    <t>M1869</t>
  </si>
  <si>
    <t>Gestionnaire de parc informatique</t>
  </si>
  <si>
    <t>M1870</t>
  </si>
  <si>
    <t>Directeur / Directrice de projet en informatique</t>
  </si>
  <si>
    <t>M1871</t>
  </si>
  <si>
    <t>Gestionnaire d'applications système d'information</t>
  </si>
  <si>
    <t>M1872</t>
  </si>
  <si>
    <t>Consultant décisionnel / Consultante décisionnelle - Business Intelligence</t>
  </si>
  <si>
    <t>M1873</t>
  </si>
  <si>
    <t>Spécialiste IA embarquée</t>
  </si>
  <si>
    <t>M1874</t>
  </si>
  <si>
    <t>Spécialiste support</t>
  </si>
  <si>
    <t>M1875</t>
  </si>
  <si>
    <t>Coordinateur / Coordinatrice Maitrise d'Ouvrage Système d'Information (MOA SI)</t>
  </si>
  <si>
    <t>M1876</t>
  </si>
  <si>
    <t>Technicien / Technicienne Cloud</t>
  </si>
  <si>
    <t>M1877</t>
  </si>
  <si>
    <t>Développeur / Développeuse blockchain</t>
  </si>
  <si>
    <t>M1878</t>
  </si>
  <si>
    <t>Responsable de la production informatique</t>
  </si>
  <si>
    <t>M1879</t>
  </si>
  <si>
    <t>Ingénieur / Ingénieure Cloud computing</t>
  </si>
  <si>
    <t>M1880</t>
  </si>
  <si>
    <t>Spécialiste e-santé</t>
  </si>
  <si>
    <t>M1881</t>
  </si>
  <si>
    <t>Chef / Cheffe de projet Maîtrise d'Ouvrage des Systèmes d'Information (MOA)</t>
  </si>
  <si>
    <t>M1882</t>
  </si>
  <si>
    <t>Architecte sécurité informatique</t>
  </si>
  <si>
    <t>M1883</t>
  </si>
  <si>
    <t>Analyste SOC (Security Operations Center)</t>
  </si>
  <si>
    <t>M1884</t>
  </si>
  <si>
    <t>Ingénieur / Ingénieure systèmes, réseaux et sécurité informatique</t>
  </si>
  <si>
    <t>M1885</t>
  </si>
  <si>
    <t>Responsable télécoms</t>
  </si>
  <si>
    <t>M1886</t>
  </si>
  <si>
    <t>Chef / Cheffe de projet Web</t>
  </si>
  <si>
    <t>M1887</t>
  </si>
  <si>
    <t>Product builder no code</t>
  </si>
  <si>
    <t>M1888</t>
  </si>
  <si>
    <t>Spécialiste en modélisation climatique</t>
  </si>
  <si>
    <t>M1889</t>
  </si>
  <si>
    <t>Ingénieur / Ingénieure en Intelligence Artificielle (IA)</t>
  </si>
  <si>
    <t>M1890</t>
  </si>
  <si>
    <t>Responsable d'opérations en station météorologique</t>
  </si>
  <si>
    <t>M1891</t>
  </si>
  <si>
    <t>Ingénieur / Ingénieure prévisionniste météorologue</t>
  </si>
  <si>
    <t>M1892</t>
  </si>
  <si>
    <t>Ingénieur / Ingénieure en informatique embarquée</t>
  </si>
  <si>
    <t>M1893</t>
  </si>
  <si>
    <t>Technicien / Technicienne de la météorologie</t>
  </si>
  <si>
    <t>M1894</t>
  </si>
  <si>
    <t>Gestionnaire de base de données</t>
  </si>
  <si>
    <t>Eclusier-barragiste / Eclusière-barragiste</t>
  </si>
  <si>
    <t>Agent / Agente de quai de messagerie</t>
  </si>
  <si>
    <t>Agent / Agente de transit</t>
  </si>
  <si>
    <t>Coordinateur / Coordinatrice transit en import - export</t>
  </si>
  <si>
    <t>N1208</t>
  </si>
  <si>
    <t>Opérateur / Opératrice de traitement de valeurs</t>
  </si>
  <si>
    <t>Personnel Navigant Commercial - PNC -</t>
  </si>
  <si>
    <t>Agent / Agente d'Escale Commerciale aéroportuaire -AEC-</t>
  </si>
  <si>
    <t>N2208</t>
  </si>
  <si>
    <t>Contrôleur / Contrôleuse de la circulation et de la défense aérienne</t>
  </si>
  <si>
    <t>Officier / Officière de port</t>
  </si>
  <si>
    <t>N3104</t>
  </si>
  <si>
    <t>Conducteur / Conductrice de navigation fluviale</t>
  </si>
  <si>
    <t>Responsable d'exploitation transport maritime</t>
  </si>
  <si>
    <t>N3205</t>
  </si>
  <si>
    <t>Assistant / Assistante d'exploitation du transport fluvial</t>
  </si>
  <si>
    <t>Conducteur-livreur / Conductrice-livreuse</t>
  </si>
  <si>
    <t>Conducteur accompagnateur / Conductrice accompagnatrice de personnes à mobilité réduite</t>
  </si>
  <si>
    <t>Conducteur / Conductrice d'autocar ligne régulière</t>
  </si>
  <si>
    <t>Conducteur / Conductrice de transport routier de marchandises dangereuses</t>
  </si>
  <si>
    <t>Convoyeur / Convoyeuse de véhicules ou matériels lourds</t>
  </si>
  <si>
    <t>Conducteur / Conductrice de transport routier d'animaux vivants</t>
  </si>
  <si>
    <t>Conducteur / Conductrice de transport routier en convoi exceptionnel</t>
  </si>
  <si>
    <t>Conducteur / Conductrice de car tourisme</t>
  </si>
  <si>
    <t>Contrôleur / Contrôleuse de bus</t>
  </si>
  <si>
    <t>Agent / Agente d'exploitation en transport routier de marchandises</t>
  </si>
  <si>
    <t>Contrôleur / Contrôleuse des transports en commun</t>
  </si>
  <si>
    <t>N4303</t>
  </si>
  <si>
    <t>Conducteur / Conductrice d'engins de manœuvre du réseau ferré</t>
  </si>
  <si>
    <t>N4304</t>
  </si>
  <si>
    <t>Responsable d'équipe d'agents de conduite du réseau ferré</t>
  </si>
  <si>
    <t>N4305</t>
  </si>
  <si>
    <t>Conducteur / Conductrice de métro</t>
  </si>
  <si>
    <t>Conducteur / Conductrice de remontées mécaniques</t>
  </si>
  <si>
    <t>Opérateur / Opératrice ferroviaire</t>
  </si>
  <si>
    <t>72013</t>
  </si>
  <si>
    <r>
      <t xml:space="preserve">Demandeurs d'emploi de longue durée </t>
    </r>
    <r>
      <rPr>
        <b/>
        <sz val="9"/>
        <color rgb="FF406BDE"/>
        <rFont val="Calibri"/>
        <family val="2"/>
        <scheme val="minor"/>
      </rPr>
      <t>(DELD)</t>
    </r>
  </si>
  <si>
    <r>
      <t xml:space="preserve">Demandeurs d'emploi de très longue durée </t>
    </r>
    <r>
      <rPr>
        <b/>
        <sz val="9"/>
        <color rgb="FF16519F"/>
        <rFont val="Calibri"/>
        <family val="2"/>
        <scheme val="minor"/>
      </rPr>
      <t>(DETLD)</t>
    </r>
  </si>
  <si>
    <t>200089456</t>
  </si>
  <si>
    <t>5083</t>
  </si>
  <si>
    <t>Proportion des demandeurs d’emploi en cat. A ou B ayant un accès à un emploi d'au moins un mois dans les 6 mois suivants</t>
  </si>
  <si>
    <t>Accès à l'emploi</t>
  </si>
  <si>
    <t>&gt;&gt; TAE - TPED</t>
  </si>
  <si>
    <t>accesm6</t>
  </si>
  <si>
    <t>presd6</t>
  </si>
  <si>
    <t>NOR0001</t>
  </si>
  <si>
    <t>Accès</t>
  </si>
  <si>
    <t>Emploi durable</t>
  </si>
  <si>
    <t>Total</t>
  </si>
  <si>
    <t>Taux accès</t>
  </si>
  <si>
    <t>Taux durable</t>
  </si>
  <si>
    <t>des demandeurs sont en emploi durable, après 6 mois.</t>
  </si>
  <si>
    <t>ont un accès à l'emploi dans les 6 mois.</t>
  </si>
  <si>
    <t xml:space="preserve">des demandeurs d'emploi inscrits de au cours de la période </t>
  </si>
  <si>
    <t>Mois_DELD</t>
  </si>
  <si>
    <t>Economie, droit, science politique</t>
  </si>
  <si>
    <t>Sciences</t>
  </si>
  <si>
    <t>Non deld</t>
  </si>
  <si>
    <t>Décembre 2025</t>
  </si>
  <si>
    <t>(Cumul janv. à septembre 2025)</t>
  </si>
  <si>
    <t>À fin novembre 2025</t>
  </si>
  <si>
    <t>(Janv. à mars 2025)</t>
  </si>
  <si>
    <t>(4e trimestre 2025)</t>
  </si>
  <si>
    <t>cat_A202512</t>
  </si>
  <si>
    <t>cat_B202512</t>
  </si>
  <si>
    <t>cat_C202512</t>
  </si>
  <si>
    <t>cat_D202512</t>
  </si>
  <si>
    <t>cat_E202512</t>
  </si>
  <si>
    <t>cat_A202412</t>
  </si>
  <si>
    <t>cat_B202412</t>
  </si>
  <si>
    <t>cat_C202412</t>
  </si>
  <si>
    <t>cat_D202412</t>
  </si>
  <si>
    <t>cat_E202412</t>
  </si>
  <si>
    <t>Prio_abc</t>
  </si>
  <si>
    <t>cpsrsa_abc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</si>
</sst>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164" formatCode="_-* #,##0.00\ _€_-;\-* #,##0.00\ _€_-;_-* &quot;-&quot;??\ _€_-;_-@_-"/>
    <numFmt numFmtId="165" formatCode="0.0%"/>
    <numFmt numFmtId="166" formatCode="[$-40C]mmm\-yy;@"/>
    <numFmt numFmtId="167" formatCode="_-* #,##0\ _€_-;\-* #,##0\ _€_-;_-* &quot;-&quot;??\ _€_-;_-@_-"/>
    <numFmt numFmtId="168" formatCode="\+0.0%;\-0.0%"/>
    <numFmt numFmtId="169" formatCode="\+0.0%;\-0.0%;0.0%"/>
    <numFmt numFmtId="170" formatCode="mmmm\ yyyy"/>
  </numFmts>
  <fonts count="125">
    <font>
      <sz val="10"/>
      <name val="Arial"/>
    </font>
    <font>
      <sz val="10"/>
      <color theme="1"/>
      <name val="Marianne"/>
      <family val="2"/>
    </font>
    <font>
      <sz val="10"/>
      <color theme="1"/>
      <name val="Marianne"/>
      <family val="2"/>
    </font>
    <font>
      <sz val="10"/>
      <color theme="1"/>
      <name val="Marianne"/>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1"/>
      <color indexed="9"/>
      <name val="Calibri"/>
      <family val="2"/>
    </font>
    <font>
      <sz val="10"/>
      <name val="Arial"/>
      <family val="2"/>
    </font>
    <font>
      <sz val="8"/>
      <name val="Arial"/>
      <family val="2"/>
    </font>
    <font>
      <sz val="12"/>
      <name val="SymbolPS"/>
      <family val="5"/>
      <charset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1"/>
      <name val="Calibri"/>
      <family val="2"/>
    </font>
    <font>
      <sz val="10"/>
      <name val="MS Sans Serif"/>
      <family val="2"/>
    </font>
    <font>
      <b/>
      <sz val="8"/>
      <color indexed="81"/>
      <name val="Tahoma"/>
      <family val="2"/>
    </font>
    <font>
      <sz val="8"/>
      <color indexed="81"/>
      <name val="Tahoma"/>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u/>
      <sz val="10"/>
      <color theme="10"/>
      <name val="Arial"/>
      <family val="2"/>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sz val="10"/>
      <color rgb="FFFFFFFF"/>
      <name val="Arial"/>
      <family val="2"/>
    </font>
    <font>
      <sz val="11"/>
      <color rgb="FF33B7B7"/>
      <name val="Calibri"/>
      <family val="2"/>
    </font>
    <font>
      <sz val="11"/>
      <color rgb="FF33B7B7"/>
      <name val="Calibri"/>
      <family val="2"/>
      <scheme val="minor"/>
    </font>
    <font>
      <sz val="10"/>
      <name val="Verdana"/>
      <family val="2"/>
    </font>
    <font>
      <sz val="10"/>
      <color theme="8"/>
      <name val="Arial"/>
      <family val="2"/>
    </font>
    <font>
      <sz val="11"/>
      <name val="Calibri"/>
      <family val="2"/>
      <scheme val="minor"/>
    </font>
    <font>
      <sz val="10"/>
      <color rgb="FF16519F"/>
      <name val="Arial"/>
      <family val="2"/>
    </font>
    <font>
      <sz val="8"/>
      <name val="Calibri"/>
      <family val="2"/>
      <scheme val="minor"/>
    </font>
    <font>
      <b/>
      <sz val="12"/>
      <color rgb="FF636364"/>
      <name val="Calibri"/>
      <family val="2"/>
      <scheme val="minor"/>
    </font>
    <font>
      <b/>
      <sz val="10"/>
      <name val="Calibri"/>
      <family val="2"/>
      <scheme val="minor"/>
    </font>
    <font>
      <b/>
      <sz val="12"/>
      <color rgb="FFFFFFFF"/>
      <name val="Calibri"/>
      <family val="2"/>
      <scheme val="minor"/>
    </font>
    <font>
      <b/>
      <sz val="12"/>
      <color rgb="FF406BDE"/>
      <name val="Calibri"/>
      <family val="2"/>
      <scheme val="minor"/>
    </font>
    <font>
      <sz val="10"/>
      <color rgb="FFF9F9F9"/>
      <name val="Arial"/>
      <family val="2"/>
    </font>
    <font>
      <sz val="10"/>
      <name val="Calibri"/>
      <family val="2"/>
      <scheme val="minor"/>
    </font>
    <font>
      <b/>
      <sz val="14"/>
      <color rgb="FFFFFFFF"/>
      <name val="Calibri"/>
      <family val="2"/>
      <scheme val="minor"/>
    </font>
    <font>
      <b/>
      <sz val="16"/>
      <color rgb="FFFFFFFF"/>
      <name val="Calibri"/>
      <family val="2"/>
      <scheme val="minor"/>
    </font>
    <font>
      <b/>
      <sz val="16"/>
      <color rgb="FF33B7B7"/>
      <name val="Calibri"/>
      <family val="2"/>
      <scheme val="minor"/>
    </font>
    <font>
      <b/>
      <sz val="18"/>
      <color rgb="FFFFFFFF"/>
      <name val="Calibri"/>
      <family val="2"/>
      <scheme val="minor"/>
    </font>
    <font>
      <b/>
      <sz val="13"/>
      <color rgb="FF636364"/>
      <name val="Calibri"/>
      <family val="2"/>
      <scheme val="minor"/>
    </font>
    <font>
      <b/>
      <sz val="10"/>
      <color rgb="FF636364"/>
      <name val="Calibri"/>
      <family val="2"/>
      <scheme val="minor"/>
    </font>
    <font>
      <sz val="12"/>
      <name val="Calibri"/>
      <family val="2"/>
      <scheme val="minor"/>
    </font>
    <font>
      <sz val="10"/>
      <color rgb="FFFFFFFF"/>
      <name val="Calibri"/>
      <family val="2"/>
      <scheme val="minor"/>
    </font>
    <font>
      <u/>
      <sz val="10"/>
      <color rgb="FF16519F"/>
      <name val="Calibri"/>
      <family val="2"/>
      <scheme val="minor"/>
    </font>
    <font>
      <i/>
      <sz val="10"/>
      <color rgb="FF636364"/>
      <name val="Calibri"/>
      <family val="2"/>
      <scheme val="minor"/>
    </font>
    <font>
      <b/>
      <u/>
      <sz val="12"/>
      <color rgb="FF406BDE"/>
      <name val="Calibri"/>
      <family val="2"/>
      <scheme val="minor"/>
    </font>
    <font>
      <b/>
      <u/>
      <sz val="22"/>
      <color rgb="FF16519F"/>
      <name val="Calibri"/>
      <family val="2"/>
      <scheme val="minor"/>
    </font>
    <font>
      <u/>
      <sz val="10"/>
      <color theme="10"/>
      <name val="Calibri"/>
      <family val="2"/>
      <scheme val="minor"/>
    </font>
    <font>
      <sz val="10"/>
      <color rgb="FF33B7B7"/>
      <name val="Calibri"/>
      <family val="2"/>
      <scheme val="minor"/>
    </font>
    <font>
      <sz val="10"/>
      <color rgb="FF007382"/>
      <name val="Calibri"/>
      <family val="2"/>
      <scheme val="minor"/>
    </font>
    <font>
      <b/>
      <sz val="24"/>
      <color rgb="FF33B7B7"/>
      <name val="Calibri"/>
      <family val="2"/>
      <scheme val="minor"/>
    </font>
    <font>
      <b/>
      <u/>
      <sz val="12"/>
      <color rgb="FFFFFFFF"/>
      <name val="Calibri"/>
      <family val="2"/>
      <scheme val="minor"/>
    </font>
    <font>
      <sz val="9"/>
      <color rgb="FFFFFFFF"/>
      <name val="Calibri"/>
      <family val="2"/>
      <scheme val="minor"/>
    </font>
    <font>
      <sz val="9"/>
      <name val="Calibri"/>
      <family val="2"/>
      <scheme val="minor"/>
    </font>
    <font>
      <b/>
      <sz val="8"/>
      <color rgb="FFFFFFFF"/>
      <name val="Calibri"/>
      <family val="2"/>
      <scheme val="minor"/>
    </font>
    <font>
      <b/>
      <sz val="13"/>
      <color theme="1"/>
      <name val="Calibri"/>
      <family val="2"/>
      <scheme val="minor"/>
    </font>
    <font>
      <b/>
      <u/>
      <sz val="11"/>
      <color rgb="FFFAA61A"/>
      <name val="Calibri"/>
      <family val="2"/>
      <scheme val="minor"/>
    </font>
    <font>
      <sz val="8"/>
      <color rgb="FFFFFFFF"/>
      <name val="Calibri"/>
      <family val="2"/>
      <scheme val="minor"/>
    </font>
    <font>
      <b/>
      <sz val="17"/>
      <color rgb="FF33B7B7"/>
      <name val="Calibri"/>
      <family val="2"/>
      <scheme val="minor"/>
    </font>
    <font>
      <sz val="17"/>
      <color rgb="FF33B7B7"/>
      <name val="Calibri"/>
      <family val="2"/>
      <scheme val="minor"/>
    </font>
    <font>
      <b/>
      <sz val="15"/>
      <color rgb="FFFAA61A"/>
      <name val="Calibri"/>
      <family val="2"/>
      <scheme val="minor"/>
    </font>
    <font>
      <b/>
      <sz val="9"/>
      <color rgb="FFFFFFFF"/>
      <name val="Calibri"/>
      <family val="2"/>
      <scheme val="minor"/>
    </font>
    <font>
      <i/>
      <sz val="8"/>
      <color rgb="FFFFFFFF"/>
      <name val="Calibri"/>
      <family val="2"/>
      <scheme val="minor"/>
    </font>
    <font>
      <b/>
      <sz val="9"/>
      <name val="Calibri"/>
      <family val="2"/>
      <scheme val="minor"/>
    </font>
    <font>
      <b/>
      <sz val="8"/>
      <name val="Calibri"/>
      <family val="2"/>
      <scheme val="minor"/>
    </font>
    <font>
      <b/>
      <sz val="11"/>
      <color rgb="FF33B7B7"/>
      <name val="Calibri"/>
      <family val="2"/>
      <scheme val="minor"/>
    </font>
    <font>
      <b/>
      <sz val="13"/>
      <color rgb="FF694074"/>
      <name val="Calibri"/>
      <family val="2"/>
      <scheme val="minor"/>
    </font>
    <font>
      <sz val="10"/>
      <color rgb="FF694074"/>
      <name val="Calibri"/>
      <family val="2"/>
      <scheme val="minor"/>
    </font>
    <font>
      <b/>
      <i/>
      <sz val="10"/>
      <color rgb="FF33B7B7"/>
      <name val="Calibri"/>
      <family val="2"/>
      <scheme val="minor"/>
    </font>
    <font>
      <u/>
      <sz val="11"/>
      <color rgb="FF646363"/>
      <name val="Calibri"/>
      <family val="2"/>
      <scheme val="minor"/>
    </font>
    <font>
      <sz val="14"/>
      <name val="Calibri"/>
      <family val="2"/>
      <scheme val="minor"/>
    </font>
    <font>
      <i/>
      <sz val="10"/>
      <color rgb="FF694074"/>
      <name val="Calibri"/>
      <family val="2"/>
      <scheme val="minor"/>
    </font>
    <font>
      <u/>
      <sz val="11"/>
      <color theme="1"/>
      <name val="Calibri"/>
      <family val="2"/>
      <scheme val="minor"/>
    </font>
    <font>
      <b/>
      <sz val="14"/>
      <color rgb="FF33B7B7"/>
      <name val="Calibri"/>
      <family val="2"/>
      <scheme val="minor"/>
    </font>
    <font>
      <sz val="10"/>
      <color theme="1"/>
      <name val="Calibri"/>
      <family val="2"/>
      <scheme val="minor"/>
    </font>
    <font>
      <sz val="9"/>
      <color theme="1"/>
      <name val="Calibri"/>
      <family val="2"/>
      <scheme val="minor"/>
    </font>
    <font>
      <sz val="10"/>
      <color rgb="FF406BDE"/>
      <name val="Calibri"/>
      <family val="2"/>
      <scheme val="minor"/>
    </font>
    <font>
      <i/>
      <sz val="8"/>
      <name val="Calibri"/>
      <family val="2"/>
      <scheme val="minor"/>
    </font>
    <font>
      <sz val="10"/>
      <color rgb="FF636364"/>
      <name val="Calibri"/>
      <family val="2"/>
      <scheme val="minor"/>
    </font>
    <font>
      <i/>
      <sz val="10"/>
      <name val="Calibri"/>
      <family val="2"/>
      <scheme val="minor"/>
    </font>
    <font>
      <b/>
      <sz val="13"/>
      <color rgb="FF33B7B7"/>
      <name val="Calibri"/>
      <family val="2"/>
      <scheme val="minor"/>
    </font>
    <font>
      <sz val="10"/>
      <color rgb="FF1D1E3C"/>
      <name val="Calibri"/>
      <family val="2"/>
      <scheme val="minor"/>
    </font>
    <font>
      <i/>
      <sz val="10"/>
      <color theme="1"/>
      <name val="Calibri"/>
      <family val="2"/>
      <scheme val="minor"/>
    </font>
    <font>
      <b/>
      <sz val="9"/>
      <color rgb="FF406BDE"/>
      <name val="Calibri"/>
      <family val="2"/>
      <scheme val="minor"/>
    </font>
    <font>
      <sz val="12"/>
      <color rgb="FF636364"/>
      <name val="Calibri"/>
      <family val="2"/>
      <scheme val="minor"/>
    </font>
    <font>
      <b/>
      <sz val="10"/>
      <color rgb="FF406BDE"/>
      <name val="Calibri"/>
      <family val="2"/>
      <scheme val="minor"/>
    </font>
    <font>
      <b/>
      <sz val="9"/>
      <color rgb="FF16519F"/>
      <name val="Calibri"/>
      <family val="2"/>
      <scheme val="minor"/>
    </font>
    <font>
      <i/>
      <sz val="8"/>
      <color theme="1"/>
      <name val="Calibri"/>
      <family val="2"/>
      <scheme val="minor"/>
    </font>
    <font>
      <b/>
      <sz val="10"/>
      <color rgb="FF1D1E3C"/>
      <name val="Calibri"/>
      <family val="2"/>
      <scheme val="minor"/>
    </font>
    <font>
      <sz val="10"/>
      <name val="Arial"/>
    </font>
  </fonts>
  <fills count="6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43"/>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55"/>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FFCC"/>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rgb="FFFFC000"/>
        <bgColor indexed="64"/>
      </patternFill>
    </fill>
    <fill>
      <patternFill patternType="solid">
        <fgColor rgb="FFFFFFFF"/>
        <bgColor indexed="64"/>
      </patternFill>
    </fill>
    <fill>
      <patternFill patternType="solid">
        <fgColor rgb="FFFFFFFF"/>
        <bgColor rgb="FF000000"/>
      </patternFill>
    </fill>
    <fill>
      <patternFill patternType="solid">
        <fgColor theme="9"/>
        <bgColor indexed="64"/>
      </patternFill>
    </fill>
    <fill>
      <patternFill patternType="solid">
        <fgColor rgb="FF33B7B7"/>
        <bgColor indexed="64"/>
      </patternFill>
    </fill>
    <fill>
      <patternFill patternType="solid">
        <fgColor rgb="FFFAFAFA"/>
        <bgColor indexed="64"/>
      </patternFill>
    </fill>
    <fill>
      <patternFill patternType="solid">
        <fgColor rgb="FF406BDE"/>
        <bgColor indexed="64"/>
      </patternFill>
    </fill>
    <fill>
      <patternFill patternType="solid">
        <fgColor rgb="FFDBE3FF"/>
        <bgColor indexed="64"/>
      </patternFill>
    </fill>
    <fill>
      <patternFill patternType="solid">
        <fgColor rgb="FF2F3B8D"/>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42"/>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diagonal/>
    </border>
    <border>
      <left/>
      <right style="thin">
        <color rgb="FFFFFFFF"/>
      </right>
      <top style="thin">
        <color rgb="FFFFFFFF"/>
      </top>
      <bottom style="thin">
        <color rgb="FFFFFFFF"/>
      </bottom>
      <diagonal/>
    </border>
  </borders>
  <cellStyleXfs count="186">
    <xf numFmtId="0" fontId="0" fillId="0" borderId="0"/>
    <xf numFmtId="0" fontId="17" fillId="2" borderId="0" applyNumberFormat="0" applyBorder="0" applyAlignment="0" applyProtection="0"/>
    <xf numFmtId="0" fontId="38" fillId="24" borderId="0" applyNumberFormat="0" applyBorder="0" applyAlignment="0" applyProtection="0"/>
    <xf numFmtId="0" fontId="17" fillId="3" borderId="0" applyNumberFormat="0" applyBorder="0" applyAlignment="0" applyProtection="0"/>
    <xf numFmtId="0" fontId="38" fillId="25" borderId="0" applyNumberFormat="0" applyBorder="0" applyAlignment="0" applyProtection="0"/>
    <xf numFmtId="0" fontId="17" fillId="4" borderId="0" applyNumberFormat="0" applyBorder="0" applyAlignment="0" applyProtection="0"/>
    <xf numFmtId="0" fontId="38" fillId="26" borderId="0" applyNumberFormat="0" applyBorder="0" applyAlignment="0" applyProtection="0"/>
    <xf numFmtId="0" fontId="17" fillId="5" borderId="0" applyNumberFormat="0" applyBorder="0" applyAlignment="0" applyProtection="0"/>
    <xf numFmtId="0" fontId="38" fillId="27" borderId="0" applyNumberFormat="0" applyBorder="0" applyAlignment="0" applyProtection="0"/>
    <xf numFmtId="0" fontId="17" fillId="6" borderId="0" applyNumberFormat="0" applyBorder="0" applyAlignment="0" applyProtection="0"/>
    <xf numFmtId="0" fontId="38" fillId="28" borderId="0" applyNumberFormat="0" applyBorder="0" applyAlignment="0" applyProtection="0"/>
    <xf numFmtId="0" fontId="17" fillId="7" borderId="0" applyNumberFormat="0" applyBorder="0" applyAlignment="0" applyProtection="0"/>
    <xf numFmtId="0" fontId="38" fillId="29" borderId="0" applyNumberFormat="0" applyBorder="0" applyAlignment="0" applyProtection="0"/>
    <xf numFmtId="0" fontId="17" fillId="8" borderId="0" applyNumberFormat="0" applyBorder="0" applyAlignment="0" applyProtection="0"/>
    <xf numFmtId="0" fontId="38" fillId="30" borderId="0" applyNumberFormat="0" applyBorder="0" applyAlignment="0" applyProtection="0"/>
    <xf numFmtId="0" fontId="17" fillId="9" borderId="0" applyNumberFormat="0" applyBorder="0" applyAlignment="0" applyProtection="0"/>
    <xf numFmtId="0" fontId="38" fillId="31" borderId="0" applyNumberFormat="0" applyBorder="0" applyAlignment="0" applyProtection="0"/>
    <xf numFmtId="0" fontId="17" fillId="10" borderId="0" applyNumberFormat="0" applyBorder="0" applyAlignment="0" applyProtection="0"/>
    <xf numFmtId="0" fontId="38" fillId="32" borderId="0" applyNumberFormat="0" applyBorder="0" applyAlignment="0" applyProtection="0"/>
    <xf numFmtId="0" fontId="17" fillId="5" borderId="0" applyNumberFormat="0" applyBorder="0" applyAlignment="0" applyProtection="0"/>
    <xf numFmtId="0" fontId="38" fillId="33" borderId="0" applyNumberFormat="0" applyBorder="0" applyAlignment="0" applyProtection="0"/>
    <xf numFmtId="0" fontId="17" fillId="8" borderId="0" applyNumberFormat="0" applyBorder="0" applyAlignment="0" applyProtection="0"/>
    <xf numFmtId="0" fontId="38" fillId="34" borderId="0" applyNumberFormat="0" applyBorder="0" applyAlignment="0" applyProtection="0"/>
    <xf numFmtId="0" fontId="17" fillId="11" borderId="0" applyNumberFormat="0" applyBorder="0" applyAlignment="0" applyProtection="0"/>
    <xf numFmtId="0" fontId="38" fillId="35" borderId="0" applyNumberFormat="0" applyBorder="0" applyAlignment="0" applyProtection="0"/>
    <xf numFmtId="0" fontId="18" fillId="12" borderId="0" applyNumberFormat="0" applyBorder="0" applyAlignment="0" applyProtection="0"/>
    <xf numFmtId="0" fontId="13" fillId="12" borderId="0" applyNumberFormat="0" applyBorder="0" applyAlignment="0" applyProtection="0"/>
    <xf numFmtId="0" fontId="39" fillId="36" borderId="0" applyNumberFormat="0" applyBorder="0" applyAlignment="0" applyProtection="0"/>
    <xf numFmtId="0" fontId="13" fillId="12" borderId="0" applyNumberFormat="0" applyBorder="0" applyAlignment="0" applyProtection="0"/>
    <xf numFmtId="0" fontId="18" fillId="9" borderId="0" applyNumberFormat="0" applyBorder="0" applyAlignment="0" applyProtection="0"/>
    <xf numFmtId="0" fontId="13" fillId="9" borderId="0" applyNumberFormat="0" applyBorder="0" applyAlignment="0" applyProtection="0"/>
    <xf numFmtId="0" fontId="39" fillId="37" borderId="0" applyNumberFormat="0" applyBorder="0" applyAlignment="0" applyProtection="0"/>
    <xf numFmtId="0" fontId="13" fillId="9" borderId="0" applyNumberFormat="0" applyBorder="0" applyAlignment="0" applyProtection="0"/>
    <xf numFmtId="0" fontId="18" fillId="10" borderId="0" applyNumberFormat="0" applyBorder="0" applyAlignment="0" applyProtection="0"/>
    <xf numFmtId="0" fontId="13" fillId="10" borderId="0" applyNumberFormat="0" applyBorder="0" applyAlignment="0" applyProtection="0"/>
    <xf numFmtId="0" fontId="39" fillId="38" borderId="0" applyNumberFormat="0" applyBorder="0" applyAlignment="0" applyProtection="0"/>
    <xf numFmtId="0" fontId="13" fillId="10" borderId="0" applyNumberFormat="0" applyBorder="0" applyAlignment="0" applyProtection="0"/>
    <xf numFmtId="0" fontId="18" fillId="13" borderId="0" applyNumberFormat="0" applyBorder="0" applyAlignment="0" applyProtection="0"/>
    <xf numFmtId="0" fontId="13" fillId="13" borderId="0" applyNumberFormat="0" applyBorder="0" applyAlignment="0" applyProtection="0"/>
    <xf numFmtId="0" fontId="39" fillId="39" borderId="0" applyNumberFormat="0" applyBorder="0" applyAlignment="0" applyProtection="0"/>
    <xf numFmtId="0" fontId="13" fillId="13" borderId="0" applyNumberFormat="0" applyBorder="0" applyAlignment="0" applyProtection="0"/>
    <xf numFmtId="0" fontId="18" fillId="14" borderId="0" applyNumberFormat="0" applyBorder="0" applyAlignment="0" applyProtection="0"/>
    <xf numFmtId="0" fontId="13" fillId="14" borderId="0" applyNumberFormat="0" applyBorder="0" applyAlignment="0" applyProtection="0"/>
    <xf numFmtId="0" fontId="39" fillId="40" borderId="0" applyNumberFormat="0" applyBorder="0" applyAlignment="0" applyProtection="0"/>
    <xf numFmtId="0" fontId="13" fillId="14" borderId="0" applyNumberFormat="0" applyBorder="0" applyAlignment="0" applyProtection="0"/>
    <xf numFmtId="0" fontId="18" fillId="15" borderId="0" applyNumberFormat="0" applyBorder="0" applyAlignment="0" applyProtection="0"/>
    <xf numFmtId="0" fontId="13" fillId="15" borderId="0" applyNumberFormat="0" applyBorder="0" applyAlignment="0" applyProtection="0"/>
    <xf numFmtId="0" fontId="39" fillId="41" borderId="0" applyNumberFormat="0" applyBorder="0" applyAlignment="0" applyProtection="0"/>
    <xf numFmtId="0" fontId="13" fillId="15" borderId="0" applyNumberFormat="0" applyBorder="0" applyAlignment="0" applyProtection="0"/>
    <xf numFmtId="0" fontId="18" fillId="16" borderId="0" applyNumberFormat="0" applyBorder="0" applyAlignment="0" applyProtection="0"/>
    <xf numFmtId="0" fontId="13" fillId="16" borderId="0" applyNumberFormat="0" applyBorder="0" applyAlignment="0" applyProtection="0"/>
    <xf numFmtId="0" fontId="39" fillId="42" borderId="0" applyNumberFormat="0" applyBorder="0" applyAlignment="0" applyProtection="0"/>
    <xf numFmtId="0" fontId="13" fillId="16" borderId="0" applyNumberFormat="0" applyBorder="0" applyAlignment="0" applyProtection="0"/>
    <xf numFmtId="0" fontId="18" fillId="18" borderId="0" applyNumberFormat="0" applyBorder="0" applyAlignment="0" applyProtection="0"/>
    <xf numFmtId="0" fontId="13" fillId="18" borderId="0" applyNumberFormat="0" applyBorder="0" applyAlignment="0" applyProtection="0"/>
    <xf numFmtId="0" fontId="39" fillId="43" borderId="0" applyNumberFormat="0" applyBorder="0" applyAlignment="0" applyProtection="0"/>
    <xf numFmtId="0" fontId="13" fillId="18" borderId="0" applyNumberFormat="0" applyBorder="0" applyAlignment="0" applyProtection="0"/>
    <xf numFmtId="0" fontId="18" fillId="19" borderId="0" applyNumberFormat="0" applyBorder="0" applyAlignment="0" applyProtection="0"/>
    <xf numFmtId="0" fontId="13" fillId="19" borderId="0" applyNumberFormat="0" applyBorder="0" applyAlignment="0" applyProtection="0"/>
    <xf numFmtId="0" fontId="39" fillId="44" borderId="0" applyNumberFormat="0" applyBorder="0" applyAlignment="0" applyProtection="0"/>
    <xf numFmtId="0" fontId="13" fillId="19" borderId="0" applyNumberFormat="0" applyBorder="0" applyAlignment="0" applyProtection="0"/>
    <xf numFmtId="0" fontId="18" fillId="13" borderId="0" applyNumberFormat="0" applyBorder="0" applyAlignment="0" applyProtection="0"/>
    <xf numFmtId="0" fontId="13" fillId="13" borderId="0" applyNumberFormat="0" applyBorder="0" applyAlignment="0" applyProtection="0"/>
    <xf numFmtId="0" fontId="39" fillId="45" borderId="0" applyNumberFormat="0" applyBorder="0" applyAlignment="0" applyProtection="0"/>
    <xf numFmtId="0" fontId="13" fillId="13" borderId="0" applyNumberFormat="0" applyBorder="0" applyAlignment="0" applyProtection="0"/>
    <xf numFmtId="0" fontId="18" fillId="14" borderId="0" applyNumberFormat="0" applyBorder="0" applyAlignment="0" applyProtection="0"/>
    <xf numFmtId="0" fontId="13" fillId="14" borderId="0" applyNumberFormat="0" applyBorder="0" applyAlignment="0" applyProtection="0"/>
    <xf numFmtId="0" fontId="39" fillId="46" borderId="0" applyNumberFormat="0" applyBorder="0" applyAlignment="0" applyProtection="0"/>
    <xf numFmtId="0" fontId="13" fillId="14" borderId="0" applyNumberFormat="0" applyBorder="0" applyAlignment="0" applyProtection="0"/>
    <xf numFmtId="0" fontId="18" fillId="20" borderId="0" applyNumberFormat="0" applyBorder="0" applyAlignment="0" applyProtection="0"/>
    <xf numFmtId="0" fontId="13" fillId="20" borderId="0" applyNumberFormat="0" applyBorder="0" applyAlignment="0" applyProtection="0"/>
    <xf numFmtId="0" fontId="39" fillId="47" borderId="0" applyNumberFormat="0" applyBorder="0" applyAlignment="0" applyProtection="0"/>
    <xf numFmtId="0" fontId="13" fillId="20" borderId="0" applyNumberFormat="0" applyBorder="0" applyAlignment="0" applyProtection="0"/>
    <xf numFmtId="0" fontId="19" fillId="0" borderId="0" applyNumberFormat="0" applyFill="0" applyBorder="0" applyAlignment="0" applyProtection="0"/>
    <xf numFmtId="0" fontId="40" fillId="0" borderId="0" applyNumberFormat="0" applyFill="0" applyBorder="0" applyAlignment="0" applyProtection="0"/>
    <xf numFmtId="0" fontId="20" fillId="21" borderId="1" applyNumberFormat="0" applyAlignment="0" applyProtection="0"/>
    <xf numFmtId="0" fontId="41" fillId="48" borderId="11" applyNumberFormat="0" applyAlignment="0" applyProtection="0"/>
    <xf numFmtId="0" fontId="21" fillId="0" borderId="3" applyNumberFormat="0" applyFill="0" applyAlignment="0" applyProtection="0"/>
    <xf numFmtId="0" fontId="42" fillId="0" borderId="12" applyNumberFormat="0" applyFill="0" applyAlignment="0" applyProtection="0"/>
    <xf numFmtId="0" fontId="14" fillId="22" borderId="2" applyNumberFormat="0" applyFont="0" applyAlignment="0" applyProtection="0"/>
    <xf numFmtId="0" fontId="14" fillId="22" borderId="2" applyNumberFormat="0" applyFont="0" applyAlignment="0" applyProtection="0"/>
    <xf numFmtId="0" fontId="38" fillId="49" borderId="13" applyNumberFormat="0" applyFont="0" applyAlignment="0" applyProtection="0"/>
    <xf numFmtId="0" fontId="22" fillId="7" borderId="1" applyNumberFormat="0" applyAlignment="0" applyProtection="0"/>
    <xf numFmtId="0" fontId="43" fillId="50" borderId="11" applyNumberFormat="0" applyAlignment="0" applyProtection="0"/>
    <xf numFmtId="44" fontId="14" fillId="0" borderId="0" applyFont="0" applyFill="0" applyBorder="0" applyAlignment="0" applyProtection="0"/>
    <xf numFmtId="44" fontId="14" fillId="0" borderId="0" applyFont="0" applyFill="0" applyBorder="0" applyAlignment="0" applyProtection="0"/>
    <xf numFmtId="0" fontId="23" fillId="3" borderId="0" applyNumberFormat="0" applyBorder="0" applyAlignment="0" applyProtection="0"/>
    <xf numFmtId="0" fontId="44" fillId="51" borderId="0" applyNumberFormat="0" applyBorder="0" applyAlignment="0" applyProtection="0"/>
    <xf numFmtId="0" fontId="45" fillId="0" borderId="0" applyNumberForma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0" fontId="24" fillId="17" borderId="0" applyNumberFormat="0" applyBorder="0" applyAlignment="0" applyProtection="0"/>
    <xf numFmtId="0" fontId="46" fillId="52" borderId="0" applyNumberFormat="0" applyBorder="0" applyAlignment="0" applyProtection="0"/>
    <xf numFmtId="0" fontId="38" fillId="0" borderId="0"/>
    <xf numFmtId="0" fontId="14" fillId="0" borderId="0"/>
    <xf numFmtId="0" fontId="35" fillId="0" borderId="0"/>
    <xf numFmtId="9" fontId="14" fillId="0" borderId="0" applyFont="0" applyFill="0" applyBorder="0" applyAlignment="0" applyProtection="0"/>
    <xf numFmtId="9" fontId="14" fillId="0" borderId="0" applyFont="0" applyFill="0" applyBorder="0" applyAlignment="0" applyProtection="0"/>
    <xf numFmtId="0" fontId="25" fillId="4" borderId="0" applyNumberFormat="0" applyBorder="0" applyAlignment="0" applyProtection="0"/>
    <xf numFmtId="0" fontId="47" fillId="53" borderId="0" applyNumberFormat="0" applyBorder="0" applyAlignment="0" applyProtection="0"/>
    <xf numFmtId="0" fontId="26" fillId="21" borderId="4" applyNumberFormat="0" applyAlignment="0" applyProtection="0"/>
    <xf numFmtId="0" fontId="48" fillId="48" borderId="14" applyNumberFormat="0" applyAlignment="0" applyProtection="0"/>
    <xf numFmtId="0" fontId="27" fillId="0" borderId="0" applyNumberFormat="0" applyFill="0" applyBorder="0" applyAlignment="0" applyProtection="0"/>
    <xf numFmtId="0" fontId="49" fillId="0" borderId="0" applyNumberFormat="0" applyFill="0" applyBorder="0" applyAlignment="0" applyProtection="0"/>
    <xf numFmtId="0" fontId="28" fillId="0" borderId="0" applyNumberFormat="0" applyFill="0" applyBorder="0" applyAlignment="0" applyProtection="0"/>
    <xf numFmtId="0" fontId="50" fillId="0" borderId="0" applyNumberFormat="0" applyFill="0" applyBorder="0" applyAlignment="0" applyProtection="0"/>
    <xf numFmtId="0" fontId="29" fillId="0" borderId="5" applyNumberFormat="0" applyFill="0" applyAlignment="0" applyProtection="0"/>
    <xf numFmtId="0" fontId="51" fillId="0" borderId="15" applyNumberFormat="0" applyFill="0" applyAlignment="0" applyProtection="0"/>
    <xf numFmtId="0" fontId="30" fillId="0" borderId="6" applyNumberFormat="0" applyFill="0" applyAlignment="0" applyProtection="0"/>
    <xf numFmtId="0" fontId="52" fillId="0" borderId="16" applyNumberFormat="0" applyFill="0" applyAlignment="0" applyProtection="0"/>
    <xf numFmtId="0" fontId="31" fillId="0" borderId="7" applyNumberFormat="0" applyFill="0" applyAlignment="0" applyProtection="0"/>
    <xf numFmtId="0" fontId="53" fillId="0" borderId="17" applyNumberFormat="0" applyFill="0" applyAlignment="0" applyProtection="0"/>
    <xf numFmtId="0" fontId="31" fillId="0" borderId="0" applyNumberFormat="0" applyFill="0" applyBorder="0" applyAlignment="0" applyProtection="0"/>
    <xf numFmtId="0" fontId="53" fillId="0" borderId="0" applyNumberFormat="0" applyFill="0" applyBorder="0" applyAlignment="0" applyProtection="0"/>
    <xf numFmtId="0" fontId="32" fillId="0" borderId="8" applyNumberFormat="0" applyFill="0" applyAlignment="0" applyProtection="0"/>
    <xf numFmtId="0" fontId="54" fillId="0" borderId="18" applyNumberFormat="0" applyFill="0" applyAlignment="0" applyProtection="0"/>
    <xf numFmtId="0" fontId="33" fillId="23" borderId="9" applyNumberFormat="0" applyAlignment="0" applyProtection="0"/>
    <xf numFmtId="0" fontId="55" fillId="54" borderId="19" applyNumberFormat="0" applyAlignment="0" applyProtection="0"/>
    <xf numFmtId="0" fontId="14"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3" fillId="0" borderId="0"/>
    <xf numFmtId="0" fontId="2" fillId="0" borderId="0"/>
    <xf numFmtId="0" fontId="1" fillId="0" borderId="0"/>
    <xf numFmtId="0" fontId="124"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20" borderId="0" applyNumberFormat="0" applyBorder="0" applyAlignment="0" applyProtection="0"/>
    <xf numFmtId="0" fontId="19" fillId="0" borderId="0" applyNumberFormat="0" applyFill="0" applyBorder="0" applyAlignment="0" applyProtection="0"/>
    <xf numFmtId="0" fontId="20" fillId="21" borderId="1" applyNumberFormat="0" applyAlignment="0" applyProtection="0"/>
    <xf numFmtId="0" fontId="21" fillId="0" borderId="3" applyNumberFormat="0" applyFill="0" applyAlignment="0" applyProtection="0"/>
    <xf numFmtId="0" fontId="14" fillId="22" borderId="2" applyNumberFormat="0" applyFont="0" applyAlignment="0" applyProtection="0"/>
    <xf numFmtId="0" fontId="22" fillId="7" borderId="1" applyNumberFormat="0" applyAlignment="0" applyProtection="0"/>
    <xf numFmtId="44" fontId="14" fillId="0" borderId="0" applyFont="0" applyFill="0" applyBorder="0" applyAlignment="0" applyProtection="0"/>
    <xf numFmtId="44" fontId="14" fillId="0" borderId="0" applyFont="0" applyFill="0" applyBorder="0" applyAlignment="0" applyProtection="0"/>
    <xf numFmtId="0" fontId="23" fillId="3" borderId="0" applyNumberFormat="0" applyBorder="0" applyAlignment="0" applyProtection="0"/>
    <xf numFmtId="164" fontId="14" fillId="0" borderId="0" applyFont="0" applyFill="0" applyBorder="0" applyAlignment="0" applyProtection="0"/>
    <xf numFmtId="0" fontId="24" fillId="17" borderId="0" applyNumberFormat="0" applyBorder="0" applyAlignment="0" applyProtection="0"/>
    <xf numFmtId="9" fontId="14" fillId="0" borderId="0" applyFont="0" applyFill="0" applyBorder="0" applyAlignment="0" applyProtection="0"/>
    <xf numFmtId="0" fontId="25" fillId="4" borderId="0" applyNumberFormat="0" applyBorder="0" applyAlignment="0" applyProtection="0"/>
    <xf numFmtId="0" fontId="26" fillId="21" borderId="4"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5" applyNumberFormat="0" applyFill="0" applyAlignment="0" applyProtection="0"/>
    <xf numFmtId="0" fontId="30" fillId="0" borderId="6" applyNumberFormat="0" applyFill="0" applyAlignment="0" applyProtection="0"/>
    <xf numFmtId="0" fontId="31" fillId="0" borderId="7" applyNumberFormat="0" applyFill="0" applyAlignment="0" applyProtection="0"/>
    <xf numFmtId="0" fontId="31" fillId="0" borderId="0" applyNumberFormat="0" applyFill="0" applyBorder="0" applyAlignment="0" applyProtection="0"/>
    <xf numFmtId="0" fontId="32" fillId="0" borderId="8" applyNumberFormat="0" applyFill="0" applyAlignment="0" applyProtection="0"/>
    <xf numFmtId="0" fontId="33" fillId="23" borderId="9" applyNumberForma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cellStyleXfs>
  <cellXfs count="161">
    <xf numFmtId="0" fontId="0" fillId="0" borderId="0" xfId="0"/>
    <xf numFmtId="0" fontId="34" fillId="0" borderId="0" xfId="0" applyFont="1"/>
    <xf numFmtId="0" fontId="16" fillId="0" borderId="10" xfId="0" applyFont="1" applyBorder="1" applyAlignment="1">
      <alignment horizontal="center"/>
    </xf>
    <xf numFmtId="166" fontId="0" fillId="0" borderId="0" xfId="0" applyNumberFormat="1"/>
    <xf numFmtId="0" fontId="14" fillId="0" borderId="0" xfId="0" applyFont="1"/>
    <xf numFmtId="0" fontId="35" fillId="0" borderId="0" xfId="95"/>
    <xf numFmtId="0" fontId="0" fillId="55" borderId="0" xfId="0" applyFill="1"/>
    <xf numFmtId="0" fontId="56" fillId="0" borderId="0" xfId="0" applyFont="1"/>
    <xf numFmtId="0" fontId="0" fillId="56" borderId="0" xfId="0" applyFill="1"/>
    <xf numFmtId="3" fontId="0" fillId="0" borderId="0" xfId="0" applyNumberFormat="1"/>
    <xf numFmtId="0" fontId="56" fillId="56" borderId="0" xfId="0" applyFont="1" applyFill="1"/>
    <xf numFmtId="49" fontId="14" fillId="0" borderId="0" xfId="0" applyNumberFormat="1" applyFont="1"/>
    <xf numFmtId="0" fontId="57" fillId="0" borderId="0" xfId="0" applyFont="1" applyAlignment="1">
      <alignment horizontal="right"/>
    </xf>
    <xf numFmtId="0" fontId="58" fillId="0" borderId="0" xfId="0" quotePrefix="1" applyFont="1" applyAlignment="1">
      <alignment horizontal="center"/>
    </xf>
    <xf numFmtId="0" fontId="60" fillId="0" borderId="0" xfId="0" applyFont="1"/>
    <xf numFmtId="0" fontId="14" fillId="58" borderId="0" xfId="0" applyFont="1" applyFill="1"/>
    <xf numFmtId="0" fontId="0" fillId="58" borderId="0" xfId="0" applyFill="1"/>
    <xf numFmtId="0" fontId="34" fillId="0" borderId="0" xfId="0" applyFont="1" applyAlignment="1">
      <alignment horizontal="right"/>
    </xf>
    <xf numFmtId="49" fontId="61" fillId="0" borderId="0" xfId="0" quotePrefix="1" applyNumberFormat="1" applyFont="1"/>
    <xf numFmtId="0" fontId="34" fillId="0" borderId="0" xfId="0" applyFont="1" applyAlignment="1">
      <alignment horizontal="left"/>
    </xf>
    <xf numFmtId="49" fontId="61" fillId="0" borderId="0" xfId="0" applyNumberFormat="1" applyFont="1"/>
    <xf numFmtId="0" fontId="14" fillId="0" borderId="0" xfId="0" applyFont="1" applyAlignment="1">
      <alignment horizontal="right"/>
    </xf>
    <xf numFmtId="0" fontId="14" fillId="0" borderId="0" xfId="0" quotePrefix="1" applyFont="1"/>
    <xf numFmtId="49" fontId="14" fillId="55" borderId="0" xfId="0" applyNumberFormat="1" applyFont="1" applyFill="1"/>
    <xf numFmtId="0" fontId="62" fillId="0" borderId="0" xfId="0" applyFont="1"/>
    <xf numFmtId="0" fontId="56" fillId="59" borderId="0" xfId="0" applyFont="1" applyFill="1"/>
    <xf numFmtId="0" fontId="14" fillId="56" borderId="0" xfId="0" applyFont="1" applyFill="1"/>
    <xf numFmtId="0" fontId="59" fillId="0" borderId="0" xfId="121" applyFont="1"/>
    <xf numFmtId="49" fontId="59" fillId="0" borderId="0" xfId="121" applyNumberFormat="1" applyFont="1"/>
    <xf numFmtId="9" fontId="62" fillId="0" borderId="0" xfId="96" applyFont="1"/>
    <xf numFmtId="9" fontId="0" fillId="0" borderId="0" xfId="96" applyFont="1"/>
    <xf numFmtId="0" fontId="7" fillId="0" borderId="0" xfId="124"/>
    <xf numFmtId="0" fontId="5" fillId="0" borderId="0" xfId="126"/>
    <xf numFmtId="49" fontId="5" fillId="0" borderId="0" xfId="126" applyNumberFormat="1"/>
    <xf numFmtId="0" fontId="12" fillId="0" borderId="0" xfId="119"/>
    <xf numFmtId="49" fontId="12" fillId="0" borderId="0" xfId="119" applyNumberFormat="1"/>
    <xf numFmtId="0" fontId="14" fillId="0" borderId="0" xfId="94"/>
    <xf numFmtId="168" fontId="0" fillId="56" borderId="0" xfId="96" applyNumberFormat="1" applyFont="1" applyFill="1"/>
    <xf numFmtId="9" fontId="0" fillId="56" borderId="0" xfId="96" applyFont="1" applyFill="1"/>
    <xf numFmtId="3" fontId="0" fillId="56" borderId="0" xfId="0" applyNumberFormat="1" applyFill="1"/>
    <xf numFmtId="165" fontId="0" fillId="56" borderId="0" xfId="96" applyNumberFormat="1" applyFont="1" applyFill="1"/>
    <xf numFmtId="169" fontId="63" fillId="56" borderId="0" xfId="0" applyNumberFormat="1" applyFont="1" applyFill="1" applyAlignment="1">
      <alignment horizontal="left" vertical="center" wrapText="1"/>
    </xf>
    <xf numFmtId="0" fontId="64" fillId="56" borderId="0" xfId="0" applyFont="1" applyFill="1" applyAlignment="1">
      <alignment horizontal="center" vertical="center" wrapText="1"/>
    </xf>
    <xf numFmtId="169" fontId="63" fillId="56" borderId="0" xfId="0" applyNumberFormat="1" applyFont="1" applyFill="1" applyAlignment="1">
      <alignment horizontal="right" vertical="center" wrapText="1"/>
    </xf>
    <xf numFmtId="0" fontId="65" fillId="56" borderId="0" xfId="0" applyFont="1" applyFill="1" applyAlignment="1">
      <alignment horizontal="left" wrapText="1"/>
    </xf>
    <xf numFmtId="0" fontId="65" fillId="56" borderId="0" xfId="0" applyFont="1" applyFill="1" applyAlignment="1">
      <alignment horizontal="right" wrapText="1"/>
    </xf>
    <xf numFmtId="9" fontId="0" fillId="0" borderId="0" xfId="0" applyNumberFormat="1"/>
    <xf numFmtId="165" fontId="66" fillId="61" borderId="0" xfId="96" applyNumberFormat="1" applyFont="1" applyFill="1" applyAlignment="1">
      <alignment horizontal="center" vertical="center"/>
    </xf>
    <xf numFmtId="165" fontId="67" fillId="56" borderId="0" xfId="96" applyNumberFormat="1" applyFont="1" applyFill="1" applyAlignment="1">
      <alignment horizontal="center" vertical="center"/>
    </xf>
    <xf numFmtId="0" fontId="68" fillId="0" borderId="0" xfId="0" applyFont="1"/>
    <xf numFmtId="0" fontId="69" fillId="61" borderId="0" xfId="0" applyFont="1" applyFill="1"/>
    <xf numFmtId="0" fontId="66" fillId="61" borderId="0" xfId="0" applyFont="1" applyFill="1" applyAlignment="1">
      <alignment horizontal="center" vertical="center"/>
    </xf>
    <xf numFmtId="0" fontId="69" fillId="56" borderId="0" xfId="0" applyFont="1" applyFill="1"/>
    <xf numFmtId="0" fontId="71" fillId="61" borderId="0" xfId="0" applyFont="1" applyFill="1" applyAlignment="1">
      <alignment horizontal="right" vertical="center" indent="1"/>
    </xf>
    <xf numFmtId="0" fontId="72" fillId="61" borderId="0" xfId="0" applyFont="1" applyFill="1" applyAlignment="1">
      <alignment horizontal="right" vertical="center" indent="1"/>
    </xf>
    <xf numFmtId="165" fontId="74" fillId="56" borderId="0" xfId="96" applyNumberFormat="1" applyFont="1" applyFill="1"/>
    <xf numFmtId="165" fontId="64" fillId="56" borderId="0" xfId="96" applyNumberFormat="1" applyFont="1" applyFill="1" applyAlignment="1">
      <alignment horizontal="right"/>
    </xf>
    <xf numFmtId="0" fontId="76" fillId="56" borderId="0" xfId="0" applyFont="1" applyFill="1"/>
    <xf numFmtId="0" fontId="77" fillId="56" borderId="0" xfId="0" applyFont="1" applyFill="1"/>
    <xf numFmtId="0" fontId="78" fillId="56" borderId="0" xfId="88" applyFont="1" applyFill="1" applyAlignment="1">
      <alignment vertical="center"/>
    </xf>
    <xf numFmtId="0" fontId="79" fillId="56" borderId="0" xfId="88" applyFont="1" applyFill="1" applyAlignment="1">
      <alignment horizontal="right" vertical="center"/>
    </xf>
    <xf numFmtId="0" fontId="81" fillId="56" borderId="0" xfId="0" applyFont="1" applyFill="1" applyAlignment="1">
      <alignment horizontal="center" wrapText="1"/>
    </xf>
    <xf numFmtId="0" fontId="71" fillId="0" borderId="0" xfId="0" applyFont="1" applyAlignment="1">
      <alignment vertical="center" wrapText="1"/>
    </xf>
    <xf numFmtId="0" fontId="83" fillId="56" borderId="0" xfId="0" applyFont="1" applyFill="1" applyAlignment="1">
      <alignment vertical="top" wrapText="1"/>
    </xf>
    <xf numFmtId="0" fontId="84" fillId="56" borderId="0" xfId="0" applyFont="1" applyFill="1" applyAlignment="1">
      <alignment vertical="top" wrapText="1"/>
    </xf>
    <xf numFmtId="0" fontId="85" fillId="56" borderId="0" xfId="0" applyFont="1" applyFill="1" applyAlignment="1">
      <alignment horizontal="center" vertical="center" wrapText="1"/>
    </xf>
    <xf numFmtId="0" fontId="87" fillId="57" borderId="0" xfId="0" applyFont="1" applyFill="1" applyAlignment="1">
      <alignment horizontal="center" vertical="center" wrapText="1"/>
    </xf>
    <xf numFmtId="0" fontId="89" fillId="57" borderId="0" xfId="118" applyFont="1" applyFill="1" applyAlignment="1">
      <alignment horizontal="left" vertical="center"/>
    </xf>
    <xf numFmtId="0" fontId="90" fillId="56" borderId="0" xfId="0" applyFont="1" applyFill="1"/>
    <xf numFmtId="0" fontId="91" fillId="56" borderId="0" xfId="0" applyFont="1" applyFill="1" applyAlignment="1">
      <alignment vertical="top"/>
    </xf>
    <xf numFmtId="168" fontId="63" fillId="56" borderId="0" xfId="118" applyNumberFormat="1" applyFont="1" applyFill="1" applyAlignment="1">
      <alignment horizontal="right" vertical="center" indent="1"/>
    </xf>
    <xf numFmtId="0" fontId="89" fillId="0" borderId="0" xfId="118" applyFont="1" applyAlignment="1">
      <alignment horizontal="left" vertical="center"/>
    </xf>
    <xf numFmtId="0" fontId="92" fillId="0" borderId="0" xfId="118" applyFont="1" applyAlignment="1">
      <alignment horizontal="left" vertical="center"/>
    </xf>
    <xf numFmtId="3" fontId="93" fillId="56" borderId="0" xfId="89" applyNumberFormat="1" applyFont="1" applyFill="1" applyAlignment="1">
      <alignment horizontal="right" indent="1"/>
    </xf>
    <xf numFmtId="3" fontId="89" fillId="0" borderId="0" xfId="118" applyNumberFormat="1" applyFont="1" applyAlignment="1">
      <alignment horizontal="right" vertical="center" indent="1"/>
    </xf>
    <xf numFmtId="168" fontId="92" fillId="0" borderId="0" xfId="118" applyNumberFormat="1" applyFont="1" applyAlignment="1">
      <alignment horizontal="right" vertical="center" indent="1"/>
    </xf>
    <xf numFmtId="168" fontId="63" fillId="57" borderId="0" xfId="118" applyNumberFormat="1" applyFont="1" applyFill="1" applyAlignment="1">
      <alignment horizontal="right" vertical="center" indent="1"/>
    </xf>
    <xf numFmtId="3" fontId="94" fillId="56" borderId="0" xfId="0" applyNumberFormat="1" applyFont="1" applyFill="1" applyAlignment="1">
      <alignment horizontal="right" indent="1"/>
    </xf>
    <xf numFmtId="0" fontId="54" fillId="56" borderId="0" xfId="0" applyFont="1" applyFill="1" applyAlignment="1">
      <alignment vertical="top"/>
    </xf>
    <xf numFmtId="167" fontId="95" fillId="56" borderId="0" xfId="89" applyNumberFormat="1" applyFont="1" applyFill="1"/>
    <xf numFmtId="168" fontId="96" fillId="57" borderId="0" xfId="0" applyNumberFormat="1" applyFont="1" applyFill="1" applyAlignment="1">
      <alignment horizontal="right" vertical="center" indent="1"/>
    </xf>
    <xf numFmtId="3" fontId="97" fillId="0" borderId="0" xfId="94" applyNumberFormat="1" applyFont="1" applyAlignment="1">
      <alignment horizontal="left" vertical="center" wrapText="1"/>
    </xf>
    <xf numFmtId="0" fontId="96" fillId="0" borderId="0" xfId="0" applyFont="1" applyAlignment="1">
      <alignment horizontal="left" vertical="center"/>
    </xf>
    <xf numFmtId="3" fontId="96" fillId="0" borderId="0" xfId="0" applyNumberFormat="1" applyFont="1" applyAlignment="1">
      <alignment horizontal="right" vertical="center" indent="1"/>
    </xf>
    <xf numFmtId="168" fontId="96" fillId="0" borderId="0" xfId="0" applyNumberFormat="1" applyFont="1" applyAlignment="1">
      <alignment horizontal="right" vertical="center" indent="1"/>
    </xf>
    <xf numFmtId="0" fontId="100" fillId="56" borderId="0" xfId="0" applyFont="1" applyFill="1"/>
    <xf numFmtId="165" fontId="101" fillId="56" borderId="0" xfId="96" applyNumberFormat="1" applyFont="1" applyFill="1" applyAlignment="1">
      <alignment horizontal="center"/>
    </xf>
    <xf numFmtId="0" fontId="69" fillId="56" borderId="0" xfId="0" applyFont="1" applyFill="1" applyAlignment="1">
      <alignment horizontal="right"/>
    </xf>
    <xf numFmtId="0" fontId="83" fillId="56" borderId="0" xfId="0" applyFont="1" applyFill="1" applyAlignment="1">
      <alignment horizontal="center" vertical="center" wrapText="1"/>
    </xf>
    <xf numFmtId="0" fontId="103" fillId="56" borderId="0" xfId="0" applyFont="1" applyFill="1"/>
    <xf numFmtId="0" fontId="104" fillId="56" borderId="0" xfId="0" applyFont="1" applyFill="1"/>
    <xf numFmtId="0" fontId="105" fillId="56" borderId="0" xfId="0" applyFont="1" applyFill="1"/>
    <xf numFmtId="0" fontId="106" fillId="56" borderId="0" xfId="0" applyFont="1" applyFill="1"/>
    <xf numFmtId="0" fontId="107" fillId="56" borderId="0" xfId="0" applyFont="1" applyFill="1"/>
    <xf numFmtId="165" fontId="108" fillId="56" borderId="0" xfId="96" applyNumberFormat="1" applyFont="1" applyFill="1"/>
    <xf numFmtId="0" fontId="109" fillId="56" borderId="0" xfId="0" applyFont="1" applyFill="1"/>
    <xf numFmtId="0" fontId="110" fillId="56" borderId="0" xfId="0" applyFont="1" applyFill="1" applyAlignment="1">
      <alignment wrapText="1"/>
    </xf>
    <xf numFmtId="3" fontId="67" fillId="56" borderId="0" xfId="0" applyNumberFormat="1" applyFont="1" applyFill="1"/>
    <xf numFmtId="0" fontId="63" fillId="56" borderId="0" xfId="0" applyFont="1" applyFill="1"/>
    <xf numFmtId="169" fontId="111" fillId="56" borderId="0" xfId="96" applyNumberFormat="1" applyFont="1" applyFill="1" applyAlignment="1">
      <alignment horizontal="center"/>
    </xf>
    <xf numFmtId="0" fontId="112" fillId="56" borderId="23" xfId="94" applyFont="1" applyFill="1" applyBorder="1" applyAlignment="1">
      <alignment horizontal="left" vertical="center" wrapText="1"/>
    </xf>
    <xf numFmtId="9" fontId="75" fillId="56" borderId="0" xfId="96" applyFont="1" applyFill="1" applyAlignment="1">
      <alignment horizontal="right"/>
    </xf>
    <xf numFmtId="0" fontId="113" fillId="56" borderId="0" xfId="0" applyFont="1" applyFill="1"/>
    <xf numFmtId="0" fontId="114" fillId="56" borderId="0" xfId="0" applyFont="1" applyFill="1" applyAlignment="1">
      <alignment horizontal="left" indent="1"/>
    </xf>
    <xf numFmtId="9" fontId="113" fillId="56" borderId="0" xfId="96" applyFont="1" applyFill="1"/>
    <xf numFmtId="0" fontId="79" fillId="56" borderId="0" xfId="0" applyFont="1" applyFill="1"/>
    <xf numFmtId="3" fontId="115" fillId="56" borderId="0" xfId="0" applyNumberFormat="1" applyFont="1" applyFill="1" applyAlignment="1">
      <alignment horizontal="right"/>
    </xf>
    <xf numFmtId="0" fontId="69" fillId="56" borderId="0" xfId="0" applyFont="1" applyFill="1" applyAlignment="1">
      <alignment vertical="center"/>
    </xf>
    <xf numFmtId="0" fontId="84" fillId="56" borderId="0" xfId="0" applyFont="1" applyFill="1" applyAlignment="1">
      <alignment vertical="center" wrapText="1"/>
    </xf>
    <xf numFmtId="0" fontId="117" fillId="56" borderId="0" xfId="0" applyFont="1" applyFill="1"/>
    <xf numFmtId="0" fontId="69" fillId="56" borderId="0" xfId="0" applyFont="1" applyFill="1" applyAlignment="1">
      <alignment vertical="center" wrapText="1"/>
    </xf>
    <xf numFmtId="3" fontId="118" fillId="60" borderId="0" xfId="0" applyNumberFormat="1" applyFont="1" applyFill="1"/>
    <xf numFmtId="0" fontId="88" fillId="60" borderId="0" xfId="0" applyFont="1" applyFill="1" applyAlignment="1">
      <alignment wrapText="1"/>
    </xf>
    <xf numFmtId="9" fontId="119" fillId="56" borderId="0" xfId="96" applyFont="1" applyFill="1" applyAlignment="1">
      <alignment vertical="top"/>
    </xf>
    <xf numFmtId="0" fontId="88" fillId="60" borderId="0" xfId="0" applyFont="1" applyFill="1"/>
    <xf numFmtId="9" fontId="113" fillId="56" borderId="21" xfId="96" applyFont="1" applyFill="1" applyBorder="1" applyAlignment="1">
      <alignment horizontal="right" indent="1"/>
    </xf>
    <xf numFmtId="0" fontId="122" fillId="56" borderId="0" xfId="0" applyFont="1" applyFill="1" applyAlignment="1">
      <alignment horizontal="right"/>
    </xf>
    <xf numFmtId="0" fontId="122" fillId="56" borderId="0" xfId="0" applyFont="1" applyFill="1" applyAlignment="1">
      <alignment horizontal="right" vertical="center" wrapText="1"/>
    </xf>
    <xf numFmtId="0" fontId="40" fillId="56" borderId="0" xfId="0" applyFont="1" applyFill="1"/>
    <xf numFmtId="0" fontId="69" fillId="0" borderId="0" xfId="0" applyFont="1"/>
    <xf numFmtId="165" fontId="123" fillId="0" borderId="0" xfId="96" applyNumberFormat="1" applyFont="1" applyFill="1" applyBorder="1" applyAlignment="1">
      <alignment vertical="center"/>
    </xf>
    <xf numFmtId="0" fontId="114" fillId="56" borderId="0" xfId="0" applyFont="1" applyFill="1"/>
    <xf numFmtId="0" fontId="3" fillId="0" borderId="0" xfId="127"/>
    <xf numFmtId="49" fontId="3" fillId="0" borderId="0" xfId="127" applyNumberFormat="1"/>
    <xf numFmtId="17" fontId="14" fillId="0" borderId="0" xfId="0" quotePrefix="1" applyNumberFormat="1" applyFont="1"/>
    <xf numFmtId="49" fontId="0" fillId="0" borderId="0" xfId="0" applyNumberFormat="1"/>
    <xf numFmtId="49" fontId="2" fillId="0" borderId="0" xfId="128" applyNumberFormat="1"/>
    <xf numFmtId="0" fontId="2" fillId="0" borderId="0" xfId="128"/>
    <xf numFmtId="0" fontId="1" fillId="0" borderId="0" xfId="129"/>
    <xf numFmtId="49" fontId="1" fillId="0" borderId="0" xfId="129" applyNumberFormat="1"/>
    <xf numFmtId="0" fontId="1" fillId="0" borderId="0" xfId="184"/>
    <xf numFmtId="49" fontId="1" fillId="0" borderId="0" xfId="184" applyNumberFormat="1"/>
    <xf numFmtId="0" fontId="102" fillId="56" borderId="0" xfId="0" applyFont="1" applyFill="1" applyAlignment="1">
      <alignment horizontal="center" vertical="center" wrapText="1"/>
    </xf>
    <xf numFmtId="0" fontId="99" fillId="56" borderId="0" xfId="0" applyFont="1" applyFill="1" applyAlignment="1">
      <alignment horizontal="center" vertical="top" wrapText="1"/>
    </xf>
    <xf numFmtId="0" fontId="76" fillId="56" borderId="0" xfId="0" applyFont="1" applyFill="1" applyAlignment="1">
      <alignment horizontal="right"/>
    </xf>
    <xf numFmtId="0" fontId="69" fillId="56" borderId="0" xfId="0" applyFont="1" applyFill="1" applyAlignment="1">
      <alignment horizontal="right"/>
    </xf>
    <xf numFmtId="0" fontId="70" fillId="63" borderId="0" xfId="0" applyFont="1" applyFill="1" applyAlignment="1">
      <alignment horizontal="center" vertical="center"/>
    </xf>
    <xf numFmtId="170" fontId="86" fillId="56" borderId="0" xfId="0" applyNumberFormat="1" applyFont="1" applyFill="1" applyAlignment="1">
      <alignment horizontal="right" vertical="top"/>
    </xf>
    <xf numFmtId="0" fontId="98" fillId="56" borderId="0" xfId="0" applyFont="1" applyFill="1" applyAlignment="1">
      <alignment horizontal="center" vertical="top" wrapText="1"/>
    </xf>
    <xf numFmtId="0" fontId="87" fillId="0" borderId="0" xfId="0" applyFont="1" applyAlignment="1">
      <alignment horizontal="left" vertical="center" wrapText="1"/>
    </xf>
    <xf numFmtId="0" fontId="71" fillId="61" borderId="0" xfId="0" applyFont="1" applyFill="1" applyAlignment="1">
      <alignment horizontal="center" vertical="center" wrapText="1"/>
    </xf>
    <xf numFmtId="0" fontId="112" fillId="56" borderId="23" xfId="94" applyFont="1" applyFill="1" applyBorder="1" applyAlignment="1">
      <alignment horizontal="left" vertical="center" wrapText="1"/>
    </xf>
    <xf numFmtId="0" fontId="88" fillId="56" borderId="0" xfId="0" applyFont="1" applyFill="1" applyAlignment="1">
      <alignment horizontal="center" vertical="center" wrapText="1"/>
    </xf>
    <xf numFmtId="0" fontId="83" fillId="56" borderId="0" xfId="0" applyFont="1" applyFill="1" applyAlignment="1">
      <alignment horizontal="center" vertical="center" wrapText="1"/>
    </xf>
    <xf numFmtId="0" fontId="113" fillId="56" borderId="22" xfId="0" applyFont="1" applyFill="1" applyBorder="1" applyAlignment="1">
      <alignment horizontal="left" indent="1"/>
    </xf>
    <xf numFmtId="0" fontId="113" fillId="56" borderId="20" xfId="0" applyFont="1" applyFill="1" applyBorder="1" applyAlignment="1">
      <alignment horizontal="left" indent="1"/>
    </xf>
    <xf numFmtId="0" fontId="113" fillId="56" borderId="24" xfId="0" applyFont="1" applyFill="1" applyBorder="1" applyAlignment="1">
      <alignment horizontal="left" indent="1"/>
    </xf>
    <xf numFmtId="0" fontId="79" fillId="56" borderId="22" xfId="0" applyFont="1" applyFill="1" applyBorder="1" applyAlignment="1">
      <alignment horizontal="left"/>
    </xf>
    <xf numFmtId="0" fontId="79" fillId="56" borderId="20" xfId="0" applyFont="1" applyFill="1" applyBorder="1" applyAlignment="1">
      <alignment horizontal="left"/>
    </xf>
    <xf numFmtId="0" fontId="79" fillId="56" borderId="24" xfId="0" applyFont="1" applyFill="1" applyBorder="1" applyAlignment="1">
      <alignment horizontal="left"/>
    </xf>
    <xf numFmtId="9" fontId="120" fillId="56" borderId="22" xfId="0" applyNumberFormat="1" applyFont="1" applyFill="1" applyBorder="1" applyAlignment="1">
      <alignment horizontal="center"/>
    </xf>
    <xf numFmtId="0" fontId="120" fillId="56" borderId="20" xfId="0" applyFont="1" applyFill="1" applyBorder="1" applyAlignment="1">
      <alignment horizontal="center"/>
    </xf>
    <xf numFmtId="0" fontId="120" fillId="56" borderId="24" xfId="0" applyFont="1" applyFill="1" applyBorder="1" applyAlignment="1">
      <alignment horizontal="center"/>
    </xf>
    <xf numFmtId="0" fontId="112" fillId="56" borderId="23" xfId="94" applyFont="1" applyFill="1" applyBorder="1" applyAlignment="1">
      <alignment horizontal="right" vertical="center" wrapText="1"/>
    </xf>
    <xf numFmtId="0" fontId="69" fillId="62" borderId="0" xfId="0" applyFont="1" applyFill="1" applyAlignment="1">
      <alignment horizontal="left" vertical="center" wrapText="1"/>
    </xf>
    <xf numFmtId="0" fontId="116" fillId="0" borderId="0" xfId="0" applyFont="1" applyAlignment="1">
      <alignment horizontal="center" vertical="center" wrapText="1"/>
    </xf>
    <xf numFmtId="0" fontId="73" fillId="61" borderId="0" xfId="0" applyFont="1" applyFill="1" applyAlignment="1">
      <alignment horizontal="center" vertical="center"/>
    </xf>
    <xf numFmtId="0" fontId="88" fillId="56" borderId="0" xfId="0" applyFont="1" applyFill="1" applyAlignment="1">
      <alignment horizontal="center" vertical="top" wrapText="1"/>
    </xf>
    <xf numFmtId="170" fontId="80" fillId="56" borderId="0" xfId="0" applyNumberFormat="1" applyFont="1" applyFill="1" applyAlignment="1">
      <alignment horizontal="center" vertical="top"/>
    </xf>
    <xf numFmtId="0" fontId="82" fillId="56" borderId="0" xfId="88" applyFont="1" applyFill="1" applyAlignment="1">
      <alignment horizontal="center" vertical="center"/>
    </xf>
    <xf numFmtId="0" fontId="114" fillId="62" borderId="0" xfId="0" applyFont="1" applyFill="1" applyAlignment="1">
      <alignment horizontal="left"/>
    </xf>
  </cellXfs>
  <cellStyles count="186">
    <cellStyle name="20 % - Accent1" xfId="1" builtinId="30" customBuiltin="1"/>
    <cellStyle name="20 % - Accent1 2" xfId="2" xr:uid="{00000000-0005-0000-0000-000001000000}"/>
    <cellStyle name="20 % - Accent1 3" xfId="131" xr:uid="{996AC802-EC4A-4F9E-A5CD-A22B97FA13BC}"/>
    <cellStyle name="20 % - Accent2" xfId="3" builtinId="34" customBuiltin="1"/>
    <cellStyle name="20 % - Accent2 2" xfId="4" xr:uid="{00000000-0005-0000-0000-000003000000}"/>
    <cellStyle name="20 % - Accent2 3" xfId="132" xr:uid="{47F18770-8AA1-4C52-9C32-5A1F8487B183}"/>
    <cellStyle name="20 % - Accent3" xfId="5" builtinId="38" customBuiltin="1"/>
    <cellStyle name="20 % - Accent3 2" xfId="6" xr:uid="{00000000-0005-0000-0000-000005000000}"/>
    <cellStyle name="20 % - Accent3 3" xfId="133" xr:uid="{AFC8387F-4106-4FB4-9DB8-ED8FC4149007}"/>
    <cellStyle name="20 % - Accent4" xfId="7" builtinId="42" customBuiltin="1"/>
    <cellStyle name="20 % - Accent4 2" xfId="8" xr:uid="{00000000-0005-0000-0000-000007000000}"/>
    <cellStyle name="20 % - Accent4 3" xfId="134" xr:uid="{96403E1F-02CE-485B-80BE-A009F5856759}"/>
    <cellStyle name="20 % - Accent5" xfId="9" builtinId="46" customBuiltin="1"/>
    <cellStyle name="20 % - Accent5 2" xfId="10" xr:uid="{00000000-0005-0000-0000-000009000000}"/>
    <cellStyle name="20 % - Accent5 3" xfId="135" xr:uid="{9C2C0D59-5A91-4300-911A-93656F990E82}"/>
    <cellStyle name="20 % - Accent6" xfId="11" builtinId="50" customBuiltin="1"/>
    <cellStyle name="20 % - Accent6 2" xfId="12" xr:uid="{00000000-0005-0000-0000-00000B000000}"/>
    <cellStyle name="20 % - Accent6 3" xfId="136" xr:uid="{16840CD7-5EB2-4B6C-A613-19788DE94F5B}"/>
    <cellStyle name="40 % - Accent1" xfId="13" builtinId="31" customBuiltin="1"/>
    <cellStyle name="40 % - Accent1 2" xfId="14" xr:uid="{00000000-0005-0000-0000-00000D000000}"/>
    <cellStyle name="40 % - Accent1 3" xfId="137" xr:uid="{E6A407CC-68B7-4F31-B3A7-AF738AA70E23}"/>
    <cellStyle name="40 % - Accent2" xfId="15" builtinId="35" customBuiltin="1"/>
    <cellStyle name="40 % - Accent2 2" xfId="16" xr:uid="{00000000-0005-0000-0000-00000F000000}"/>
    <cellStyle name="40 % - Accent2 3" xfId="138" xr:uid="{E35F89E3-BC7D-4D8C-9EBC-0957F51975A3}"/>
    <cellStyle name="40 % - Accent3" xfId="17" builtinId="39" customBuiltin="1"/>
    <cellStyle name="40 % - Accent3 2" xfId="18" xr:uid="{00000000-0005-0000-0000-000011000000}"/>
    <cellStyle name="40 % - Accent3 3" xfId="139" xr:uid="{6905120B-A5DD-4845-AB27-F7A3B88F166F}"/>
    <cellStyle name="40 % - Accent4" xfId="19" builtinId="43" customBuiltin="1"/>
    <cellStyle name="40 % - Accent4 2" xfId="20" xr:uid="{00000000-0005-0000-0000-000013000000}"/>
    <cellStyle name="40 % - Accent4 3" xfId="140" xr:uid="{896185CD-1752-43B7-BB29-056DFF3C9C45}"/>
    <cellStyle name="40 % - Accent5" xfId="21" builtinId="47" customBuiltin="1"/>
    <cellStyle name="40 % - Accent5 2" xfId="22" xr:uid="{00000000-0005-0000-0000-000015000000}"/>
    <cellStyle name="40 % - Accent5 3" xfId="141" xr:uid="{AF0A2172-64C3-488C-B3B3-73CB37AC608C}"/>
    <cellStyle name="40 % - Accent6" xfId="23" builtinId="51" customBuiltin="1"/>
    <cellStyle name="40 % - Accent6 2" xfId="24" xr:uid="{00000000-0005-0000-0000-000017000000}"/>
    <cellStyle name="40 % - Accent6 3" xfId="142" xr:uid="{AD5DFDFF-DEFF-4E01-8F73-F7E53A4FDBB7}"/>
    <cellStyle name="60 % - Accent1" xfId="25" builtinId="32" customBuiltin="1"/>
    <cellStyle name="60 % - Accent1 2" xfId="26" xr:uid="{00000000-0005-0000-0000-000019000000}"/>
    <cellStyle name="60 % - Accent1 3" xfId="27" xr:uid="{00000000-0005-0000-0000-00001A000000}"/>
    <cellStyle name="60 % - Accent1 4" xfId="28" xr:uid="{00000000-0005-0000-0000-00001B000000}"/>
    <cellStyle name="60 % - Accent1 5" xfId="143" xr:uid="{D103A6F9-C47E-4B8A-B88C-23E9838139ED}"/>
    <cellStyle name="60 % - Accent2" xfId="29" builtinId="36" customBuiltin="1"/>
    <cellStyle name="60 % - Accent2 2" xfId="30" xr:uid="{00000000-0005-0000-0000-00001D000000}"/>
    <cellStyle name="60 % - Accent2 3" xfId="31" xr:uid="{00000000-0005-0000-0000-00001E000000}"/>
    <cellStyle name="60 % - Accent2 4" xfId="32" xr:uid="{00000000-0005-0000-0000-00001F000000}"/>
    <cellStyle name="60 % - Accent2 5" xfId="144" xr:uid="{BA084DAC-B77B-4208-A615-A206014B887E}"/>
    <cellStyle name="60 % - Accent3" xfId="33" builtinId="40" customBuiltin="1"/>
    <cellStyle name="60 % - Accent3 2" xfId="34" xr:uid="{00000000-0005-0000-0000-000021000000}"/>
    <cellStyle name="60 % - Accent3 3" xfId="35" xr:uid="{00000000-0005-0000-0000-000022000000}"/>
    <cellStyle name="60 % - Accent3 4" xfId="36" xr:uid="{00000000-0005-0000-0000-000023000000}"/>
    <cellStyle name="60 % - Accent3 5" xfId="145" xr:uid="{3ED52664-1B46-4F52-A257-08727E58DF15}"/>
    <cellStyle name="60 % - Accent4" xfId="37" builtinId="44" customBuiltin="1"/>
    <cellStyle name="60 % - Accent4 2" xfId="38" xr:uid="{00000000-0005-0000-0000-000025000000}"/>
    <cellStyle name="60 % - Accent4 3" xfId="39" xr:uid="{00000000-0005-0000-0000-000026000000}"/>
    <cellStyle name="60 % - Accent4 4" xfId="40" xr:uid="{00000000-0005-0000-0000-000027000000}"/>
    <cellStyle name="60 % - Accent4 5" xfId="146" xr:uid="{6DD66AFD-C58C-42F4-91FE-AFC1AC67D16C}"/>
    <cellStyle name="60 % - Accent5" xfId="41" builtinId="48" customBuiltin="1"/>
    <cellStyle name="60 % - Accent5 2" xfId="42" xr:uid="{00000000-0005-0000-0000-000029000000}"/>
    <cellStyle name="60 % - Accent5 3" xfId="43" xr:uid="{00000000-0005-0000-0000-00002A000000}"/>
    <cellStyle name="60 % - Accent5 4" xfId="44" xr:uid="{00000000-0005-0000-0000-00002B000000}"/>
    <cellStyle name="60 % - Accent5 5" xfId="147" xr:uid="{7D321045-2351-45E7-BAFB-48F07C170DAD}"/>
    <cellStyle name="60 % - Accent6" xfId="45" builtinId="52" customBuiltin="1"/>
    <cellStyle name="60 % - Accent6 2" xfId="46" xr:uid="{00000000-0005-0000-0000-00002D000000}"/>
    <cellStyle name="60 % - Accent6 3" xfId="47" xr:uid="{00000000-0005-0000-0000-00002E000000}"/>
    <cellStyle name="60 % - Accent6 4" xfId="48" xr:uid="{00000000-0005-0000-0000-00002F000000}"/>
    <cellStyle name="60 % - Accent6 5" xfId="148" xr:uid="{B2133502-FC68-4652-97D5-55614E1B47EE}"/>
    <cellStyle name="Accent1" xfId="49" builtinId="29" customBuiltin="1"/>
    <cellStyle name="Accent1 2" xfId="50" xr:uid="{00000000-0005-0000-0000-000031000000}"/>
    <cellStyle name="Accent1 3" xfId="51" xr:uid="{00000000-0005-0000-0000-000032000000}"/>
    <cellStyle name="Accent1 4" xfId="52" xr:uid="{00000000-0005-0000-0000-000033000000}"/>
    <cellStyle name="Accent1 5" xfId="149" xr:uid="{0B20BC53-B363-4FAA-9C53-16F00ECA3EE1}"/>
    <cellStyle name="Accent2" xfId="53" builtinId="33" customBuiltin="1"/>
    <cellStyle name="Accent2 2" xfId="54" xr:uid="{00000000-0005-0000-0000-000035000000}"/>
    <cellStyle name="Accent2 3" xfId="55" xr:uid="{00000000-0005-0000-0000-000036000000}"/>
    <cellStyle name="Accent2 4" xfId="56" xr:uid="{00000000-0005-0000-0000-000037000000}"/>
    <cellStyle name="Accent2 5" xfId="150" xr:uid="{A5388BA5-33EE-43CC-BE22-59EA9DC6D866}"/>
    <cellStyle name="Accent3" xfId="57" builtinId="37" customBuiltin="1"/>
    <cellStyle name="Accent3 2" xfId="58" xr:uid="{00000000-0005-0000-0000-000039000000}"/>
    <cellStyle name="Accent3 3" xfId="59" xr:uid="{00000000-0005-0000-0000-00003A000000}"/>
    <cellStyle name="Accent3 4" xfId="60" xr:uid="{00000000-0005-0000-0000-00003B000000}"/>
    <cellStyle name="Accent3 5" xfId="151" xr:uid="{6195D154-C10A-418D-B712-F2357B4F5240}"/>
    <cellStyle name="Accent4" xfId="61" builtinId="41" customBuiltin="1"/>
    <cellStyle name="Accent4 2" xfId="62" xr:uid="{00000000-0005-0000-0000-00003D000000}"/>
    <cellStyle name="Accent4 3" xfId="63" xr:uid="{00000000-0005-0000-0000-00003E000000}"/>
    <cellStyle name="Accent4 4" xfId="64" xr:uid="{00000000-0005-0000-0000-00003F000000}"/>
    <cellStyle name="Accent4 5" xfId="152" xr:uid="{850EA280-B827-4271-B6EA-837B018B3D4A}"/>
    <cellStyle name="Accent5" xfId="65" builtinId="45" customBuiltin="1"/>
    <cellStyle name="Accent5 2" xfId="66" xr:uid="{00000000-0005-0000-0000-000041000000}"/>
    <cellStyle name="Accent5 3" xfId="67" xr:uid="{00000000-0005-0000-0000-000042000000}"/>
    <cellStyle name="Accent5 4" xfId="68" xr:uid="{00000000-0005-0000-0000-000043000000}"/>
    <cellStyle name="Accent5 5" xfId="153" xr:uid="{007DF29C-6D1A-4BAE-A381-BDC8BBE8E804}"/>
    <cellStyle name="Accent6" xfId="69" builtinId="49" customBuiltin="1"/>
    <cellStyle name="Accent6 2" xfId="70" xr:uid="{00000000-0005-0000-0000-000045000000}"/>
    <cellStyle name="Accent6 3" xfId="71" xr:uid="{00000000-0005-0000-0000-000046000000}"/>
    <cellStyle name="Accent6 4" xfId="72" xr:uid="{00000000-0005-0000-0000-000047000000}"/>
    <cellStyle name="Accent6 5" xfId="154" xr:uid="{1AC93A08-581F-4713-BDE5-D89B4E3D27EC}"/>
    <cellStyle name="Avertissement" xfId="73" builtinId="11" customBuiltin="1"/>
    <cellStyle name="Avertissement 2" xfId="74" xr:uid="{00000000-0005-0000-0000-000049000000}"/>
    <cellStyle name="Avertissement 3" xfId="155" xr:uid="{152FA5A5-DF36-472E-A615-597B160EE134}"/>
    <cellStyle name="Calcul" xfId="75" builtinId="22" customBuiltin="1"/>
    <cellStyle name="Calcul 2" xfId="76" xr:uid="{00000000-0005-0000-0000-00004B000000}"/>
    <cellStyle name="Calcul 3" xfId="156" xr:uid="{D1E56A52-124C-4231-9460-C6035142DA13}"/>
    <cellStyle name="Cellule liée" xfId="77" builtinId="24" customBuiltin="1"/>
    <cellStyle name="Cellule liée 2" xfId="78" xr:uid="{00000000-0005-0000-0000-00004D000000}"/>
    <cellStyle name="Cellule liée 3" xfId="157" xr:uid="{1B78A833-9026-4F27-A180-BC6571E0C40E}"/>
    <cellStyle name="Commentaire 2" xfId="80" xr:uid="{00000000-0005-0000-0000-00004F000000}"/>
    <cellStyle name="Commentaire 3" xfId="81" xr:uid="{00000000-0005-0000-0000-000050000000}"/>
    <cellStyle name="Entrée" xfId="82" builtinId="20" customBuiltin="1"/>
    <cellStyle name="Entrée 2" xfId="83" xr:uid="{00000000-0005-0000-0000-000052000000}"/>
    <cellStyle name="Entrée 3" xfId="159" xr:uid="{BEB27812-9304-4909-B822-77E243F2FAC1}"/>
    <cellStyle name="Euro" xfId="84" xr:uid="{00000000-0005-0000-0000-000053000000}"/>
    <cellStyle name="Euro 2" xfId="85" xr:uid="{00000000-0005-0000-0000-000054000000}"/>
    <cellStyle name="Euro 2 2" xfId="161" xr:uid="{14E39959-D910-4FD3-88AD-EB3BB5D93EF8}"/>
    <cellStyle name="Euro 3" xfId="160" xr:uid="{46F2016F-F193-43AF-985B-934EB89E16FF}"/>
    <cellStyle name="Insatisfaisant" xfId="86" builtinId="27" customBuiltin="1"/>
    <cellStyle name="Insatisfaisant 2" xfId="87" xr:uid="{00000000-0005-0000-0000-000056000000}"/>
    <cellStyle name="Insatisfaisant 3" xfId="162" xr:uid="{1168BF00-C7DB-4936-A938-B420185BA7D0}"/>
    <cellStyle name="Lien hypertexte" xfId="88" builtinId="8"/>
    <cellStyle name="Milliers" xfId="89" builtinId="3"/>
    <cellStyle name="Milliers 2" xfId="90" xr:uid="{00000000-0005-0000-0000-000059000000}"/>
    <cellStyle name="Milliers 3" xfId="163" xr:uid="{16B91CD6-BAA3-4D3D-B349-A9EEF1BD2CB6}"/>
    <cellStyle name="Neutre" xfId="91" builtinId="28" customBuiltin="1"/>
    <cellStyle name="Neutre 2" xfId="92" xr:uid="{00000000-0005-0000-0000-00005B000000}"/>
    <cellStyle name="Neutre 3" xfId="164" xr:uid="{5B15257B-D885-49B9-BE37-643BE4A14F49}"/>
    <cellStyle name="Normal" xfId="0" builtinId="0"/>
    <cellStyle name="Normal 10" xfId="125" xr:uid="{00000000-0005-0000-0000-00005D000000}"/>
    <cellStyle name="Normal 10 2" xfId="182" xr:uid="{C3DA2B29-41D7-4AA8-A1E6-F9CA2AE600D0}"/>
    <cellStyle name="Normal 11" xfId="126" xr:uid="{00000000-0005-0000-0000-00005E000000}"/>
    <cellStyle name="Normal 11 2" xfId="183" xr:uid="{6D5E37D1-FF63-4BAD-8AA3-739E6F3CB08A}"/>
    <cellStyle name="Normal 12" xfId="127" xr:uid="{37829095-6A0A-44B2-A854-3CF2941F0671}"/>
    <cellStyle name="Normal 12 2" xfId="184" xr:uid="{5DD714FE-4CAF-4AE3-8444-417D814FD73C}"/>
    <cellStyle name="Normal 13" xfId="128" xr:uid="{49C411C0-63A1-4BBE-9834-37A6BBA3D569}"/>
    <cellStyle name="Normal 13 2" xfId="185" xr:uid="{9952A114-C6B8-405E-8B61-0E856938C827}"/>
    <cellStyle name="Normal 14" xfId="129" xr:uid="{B9AD244E-EF55-452C-AD3D-A246DA306AA6}"/>
    <cellStyle name="Normal 15" xfId="130" xr:uid="{B4C4EF84-42D2-4519-9204-26428DB35369}"/>
    <cellStyle name="Normal 2" xfId="93" xr:uid="{00000000-0005-0000-0000-00005F000000}"/>
    <cellStyle name="Normal 3" xfId="94" xr:uid="{00000000-0005-0000-0000-000060000000}"/>
    <cellStyle name="Normal 4" xfId="119" xr:uid="{00000000-0005-0000-0000-000061000000}"/>
    <cellStyle name="Normal 4 2" xfId="176" xr:uid="{66B01A24-9797-4C04-917C-E60F3BCEE52F}"/>
    <cellStyle name="Normal 5" xfId="120" xr:uid="{00000000-0005-0000-0000-000062000000}"/>
    <cellStyle name="Normal 5 2" xfId="177" xr:uid="{344036D3-39B0-4452-9931-7137B25E46B3}"/>
    <cellStyle name="Normal 6" xfId="121" xr:uid="{00000000-0005-0000-0000-000063000000}"/>
    <cellStyle name="Normal 6 2" xfId="178" xr:uid="{8F4F4AF0-CFCE-4DAD-B24C-6A47AFF383F5}"/>
    <cellStyle name="Normal 7" xfId="122" xr:uid="{00000000-0005-0000-0000-000064000000}"/>
    <cellStyle name="Normal 7 2" xfId="179" xr:uid="{22B6889A-F2C8-43D3-8A34-37D127524E86}"/>
    <cellStyle name="Normal 8" xfId="123" xr:uid="{00000000-0005-0000-0000-000065000000}"/>
    <cellStyle name="Normal 8 2" xfId="180" xr:uid="{D50C8C84-E427-430E-AC9B-658D9F57FCC8}"/>
    <cellStyle name="Normal 9" xfId="124" xr:uid="{00000000-0005-0000-0000-000066000000}"/>
    <cellStyle name="Normal 9 2" xfId="181" xr:uid="{99007D72-A4D5-4A68-B3B5-367F7958DA6C}"/>
    <cellStyle name="Normal_communes 2" xfId="95" xr:uid="{00000000-0005-0000-0000-000067000000}"/>
    <cellStyle name="Normal_maquette" xfId="118" xr:uid="{00000000-0005-0000-0000-000068000000}"/>
    <cellStyle name="Note" xfId="79" builtinId="10" customBuiltin="1"/>
    <cellStyle name="Note 2" xfId="158" xr:uid="{E126D516-F950-4B0C-8FFD-ED58538A09E2}"/>
    <cellStyle name="Pourcentage" xfId="96" builtinId="5"/>
    <cellStyle name="Pourcentage 2" xfId="97" xr:uid="{00000000-0005-0000-0000-00006A000000}"/>
    <cellStyle name="Pourcentage 3" xfId="165" xr:uid="{37B596F0-D4A3-4228-A35B-FD3152893A8E}"/>
    <cellStyle name="Satisfaisant" xfId="98" builtinId="26" customBuiltin="1"/>
    <cellStyle name="Satisfaisant 2" xfId="99" xr:uid="{00000000-0005-0000-0000-00006C000000}"/>
    <cellStyle name="Satisfaisant 3" xfId="166" xr:uid="{515B4FEF-F2F1-4F4B-8AF4-92969D4CE6BA}"/>
    <cellStyle name="Sortie" xfId="100" builtinId="21" customBuiltin="1"/>
    <cellStyle name="Sortie 2" xfId="101" xr:uid="{00000000-0005-0000-0000-00006E000000}"/>
    <cellStyle name="Sortie 3" xfId="167" xr:uid="{3C080566-AD2A-415E-9FF5-C667DD4C904B}"/>
    <cellStyle name="Texte explicatif" xfId="102" builtinId="53" customBuiltin="1"/>
    <cellStyle name="Texte explicatif 2" xfId="103" xr:uid="{00000000-0005-0000-0000-000070000000}"/>
    <cellStyle name="Texte explicatif 3" xfId="168" xr:uid="{497B4636-28A5-47DE-BD8E-07304AAD74DD}"/>
    <cellStyle name="Titre" xfId="104" builtinId="15" customBuiltin="1"/>
    <cellStyle name="Titre 2" xfId="105" xr:uid="{00000000-0005-0000-0000-000072000000}"/>
    <cellStyle name="Titre 3" xfId="169" xr:uid="{4E2A5151-B118-436D-AB7B-14EE0D4ADF00}"/>
    <cellStyle name="Titre 1" xfId="106" builtinId="16" customBuiltin="1"/>
    <cellStyle name="Titre 1 2" xfId="107" xr:uid="{00000000-0005-0000-0000-000074000000}"/>
    <cellStyle name="Titre 1 3" xfId="170" xr:uid="{6E105E70-60E7-492E-9DFC-5155F600F8A8}"/>
    <cellStyle name="Titre 2" xfId="108" builtinId="17" customBuiltin="1"/>
    <cellStyle name="Titre 2 2" xfId="109" xr:uid="{00000000-0005-0000-0000-000076000000}"/>
    <cellStyle name="Titre 2 3" xfId="171" xr:uid="{87106671-5016-42C7-ACD7-DD9A89123FCC}"/>
    <cellStyle name="Titre 3" xfId="110" builtinId="18" customBuiltin="1"/>
    <cellStyle name="Titre 3 2" xfId="111" xr:uid="{00000000-0005-0000-0000-000078000000}"/>
    <cellStyle name="Titre 3 3" xfId="172" xr:uid="{5B96F612-AA1E-465C-8FD7-41993567D39C}"/>
    <cellStyle name="Titre 4" xfId="112" builtinId="19" customBuiltin="1"/>
    <cellStyle name="Titre 4 2" xfId="113" xr:uid="{00000000-0005-0000-0000-00007A000000}"/>
    <cellStyle name="Titre 4 3" xfId="173" xr:uid="{23A7399C-933E-4444-96A9-5094C0734287}"/>
    <cellStyle name="Total" xfId="114" builtinId="25" customBuiltin="1"/>
    <cellStyle name="Total 2" xfId="115" xr:uid="{00000000-0005-0000-0000-00007C000000}"/>
    <cellStyle name="Total 3" xfId="174" xr:uid="{35FE41E6-47F5-4526-A834-51450E5D24C6}"/>
    <cellStyle name="Vérification" xfId="116" builtinId="23" customBuiltin="1"/>
    <cellStyle name="Vérification 2" xfId="117" xr:uid="{00000000-0005-0000-0000-00007E000000}"/>
    <cellStyle name="Vérification 3" xfId="175" xr:uid="{58CC499A-3170-4AB0-9297-AC3F2AAA1550}"/>
  </cellStyles>
  <dxfs count="15">
    <dxf>
      <font>
        <color rgb="FFFFFFFF"/>
      </font>
      <fill>
        <patternFill>
          <bgColor rgb="FFC00000"/>
        </patternFill>
      </fill>
    </dxf>
    <dxf>
      <font>
        <b/>
        <i val="0"/>
        <condense val="0"/>
        <extend val="0"/>
        <color indexed="22"/>
      </font>
    </dxf>
    <dxf>
      <font>
        <b/>
        <i val="0"/>
        <condense val="0"/>
        <extend val="0"/>
        <color indexed="47"/>
      </font>
    </dxf>
    <dxf>
      <font>
        <b/>
        <i val="0"/>
        <condense val="0"/>
        <extend val="0"/>
        <color indexed="22"/>
      </font>
    </dxf>
    <dxf>
      <fill>
        <patternFill>
          <bgColor theme="9" tint="-9.9948118533890809E-2"/>
        </patternFill>
      </fill>
    </dxf>
    <dxf>
      <font>
        <b/>
        <i val="0"/>
        <condense val="0"/>
        <extend val="0"/>
        <color indexed="22"/>
      </font>
    </dxf>
    <dxf>
      <font>
        <b/>
        <i val="0"/>
        <condense val="0"/>
        <extend val="0"/>
        <color indexed="47"/>
      </font>
    </dxf>
    <dxf>
      <font>
        <b/>
        <i val="0"/>
        <condense val="0"/>
        <extend val="0"/>
        <color indexed="22"/>
      </font>
    </dxf>
    <dxf>
      <fill>
        <patternFill>
          <bgColor theme="9" tint="-9.9948118533890809E-2"/>
        </patternFill>
      </fill>
    </dxf>
    <dxf>
      <fill>
        <patternFill>
          <bgColor theme="9" tint="-9.9948118533890809E-2"/>
        </patternFill>
      </fill>
    </dxf>
    <dxf>
      <fill>
        <patternFill>
          <bgColor theme="9" tint="-9.9948118533890809E-2"/>
        </patternFill>
      </fill>
    </dxf>
    <dxf>
      <fill>
        <patternFill>
          <bgColor theme="9" tint="-9.9948118533890809E-2"/>
        </patternFill>
      </fill>
    </dxf>
    <dxf>
      <font>
        <color rgb="FFFFFFFF"/>
      </font>
      <fill>
        <patternFill patternType="solid">
          <bgColor rgb="FFFFFFFF"/>
        </patternFill>
      </fill>
    </dxf>
    <dxf>
      <font>
        <color rgb="FF646363"/>
      </font>
      <fill>
        <patternFill patternType="solid">
          <fgColor auto="1"/>
          <bgColor rgb="FFE2EDF0"/>
        </patternFill>
      </fill>
    </dxf>
    <dxf>
      <font>
        <color rgb="FF646363"/>
      </font>
      <fill>
        <patternFill patternType="solid">
          <fgColor auto="1"/>
          <bgColor rgb="FFE2EDF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2E193"/>
      <rgbColor rgb="00333333"/>
      <rgbColor rgb="00509D3D"/>
      <rgbColor rgb="00B65F37"/>
      <rgbColor rgb="009A7790"/>
      <rgbColor rgb="008B375C"/>
      <rgbColor rgb="00648948"/>
      <rgbColor rgb="00353C72"/>
      <rgbColor rgb="008BC067"/>
      <rgbColor rgb="00F69F2B"/>
      <rgbColor rgb="00B9B1D2"/>
      <rgbColor rgb="00D34C8A"/>
      <rgbColor rgb="00008B7C"/>
      <rgbColor rgb="000098CE"/>
      <rgbColor rgb="00808080"/>
      <rgbColor rgb="00FFFF00"/>
      <rgbColor rgb="00FFD93B"/>
      <rgbColor rgb="004FB4A6"/>
      <rgbColor rgb="00AFCB34"/>
      <rgbColor rgb="000098CE"/>
      <rgbColor rgb="00D34C8A"/>
      <rgbColor rgb="00F69F2B"/>
      <rgbColor rgb="009A7790"/>
      <rgbColor rgb="00CCC3BE"/>
      <rgbColor rgb="00876725"/>
      <rgbColor rgb="00006365"/>
      <rgbColor rgb="00406736"/>
      <rgbColor rgb="00353C72"/>
      <rgbColor rgb="008B375C"/>
      <rgbColor rgb="00B65F37"/>
      <rgbColor rgb="006A3362"/>
      <rgbColor rgb="009B908B"/>
      <rgbColor rgb="006A3362"/>
      <rgbColor rgb="002D2244"/>
      <rgbColor rgb="007D3C23"/>
      <rgbColor rgb="0047254E"/>
      <rgbColor rgb="00463847"/>
      <rgbColor rgb="00004D29"/>
      <rgbColor rgb="000C4239"/>
      <rgbColor rgb="0042401C"/>
      <rgbColor rgb="00715F89"/>
      <rgbColor rgb="00006BA8"/>
      <rgbColor rgb="00A22D7A"/>
      <rgbColor rgb="00876725"/>
      <rgbColor rgb="00C1A745"/>
      <rgbColor rgb="00FFD93B"/>
      <rgbColor rgb="004FB4A6"/>
      <rgbColor rgb="00FF0000"/>
      <rgbColor rgb="00BACFE7"/>
      <rgbColor rgb="00EC6A46"/>
      <rgbColor rgb="00FCC289"/>
      <rgbColor rgb="00D5A9CA"/>
      <rgbColor rgb="00FFF9AC"/>
      <rgbColor rgb="00006365"/>
      <rgbColor rgb="00AED6BC"/>
      <rgbColor rgb="00FFFFFF"/>
    </indexedColors>
    <mruColors>
      <color rgb="FFFFFFFF"/>
      <color rgb="FF2F3B8D"/>
      <color rgb="FF406BDE"/>
      <color rgb="FFDBE3FF"/>
      <color rgb="FF000000"/>
      <color rgb="FFF8FAFE"/>
      <color rgb="FF636364"/>
      <color rgb="FFFAFAFA"/>
      <color rgb="FFF9F9F9"/>
      <color rgb="FFE3E3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6753600938092637E-2"/>
          <c:y val="0.25085980496849219"/>
          <c:w val="0.93916599044676918"/>
          <c:h val="0.62577044486428779"/>
        </c:manualLayout>
      </c:layout>
      <c:barChart>
        <c:barDir val="col"/>
        <c:grouping val="clustered"/>
        <c:varyColors val="0"/>
        <c:ser>
          <c:idx val="1"/>
          <c:order val="0"/>
          <c:tx>
            <c:strRef>
              <c:f>Alim!$A$30</c:f>
              <c:strCache>
                <c:ptCount val="1"/>
                <c:pt idx="0">
                  <c:v>Ensemble des demandeurs d'emploi du département</c:v>
                </c:pt>
              </c:strCache>
            </c:strRef>
          </c:tx>
          <c:spPr>
            <a:pattFill prst="wdUpDiag">
              <a:fgClr>
                <a:srgbClr val="406BDE"/>
              </a:fgClr>
              <a:bgClr>
                <a:srgbClr val="FFFFFF"/>
              </a:bgClr>
            </a:pattFill>
            <a:ln>
              <a:noFill/>
            </a:ln>
            <a:effectLst/>
          </c:spPr>
          <c:invertIfNegative val="0"/>
          <c:dPt>
            <c:idx val="0"/>
            <c:invertIfNegative val="0"/>
            <c:bubble3D val="0"/>
            <c:extLst>
              <c:ext xmlns:c16="http://schemas.microsoft.com/office/drawing/2014/chart" uri="{C3380CC4-5D6E-409C-BE32-E72D297353CC}">
                <c16:uniqueId val="{00000006-850C-4364-93AA-E2656DDE9F02}"/>
              </c:ext>
            </c:extLst>
          </c:dPt>
          <c:dPt>
            <c:idx val="1"/>
            <c:invertIfNegative val="0"/>
            <c:bubble3D val="0"/>
            <c:extLst>
              <c:ext xmlns:c16="http://schemas.microsoft.com/office/drawing/2014/chart" uri="{C3380CC4-5D6E-409C-BE32-E72D297353CC}">
                <c16:uniqueId val="{00000008-850C-4364-93AA-E2656DDE9F02}"/>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406BDE"/>
                    </a:solidFill>
                    <a:latin typeface="+mn-lt"/>
                    <a:ea typeface="+mn-ea"/>
                    <a:cs typeface="+mn-cs"/>
                  </a:defRPr>
                </a:pPr>
                <a:endParaRPr lang="fr-FR"/>
              </a:p>
            </c:tx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Alim!$D$28:$F$28</c:f>
              <c:strCache>
                <c:ptCount val="3"/>
                <c:pt idx="0">
                  <c:v>Moins de 30 ans</c:v>
                </c:pt>
                <c:pt idx="1">
                  <c:v>De 30 à 49 ans</c:v>
                </c:pt>
                <c:pt idx="2">
                  <c:v>De 50  à 55 ans</c:v>
                </c:pt>
              </c:strCache>
            </c:strRef>
          </c:cat>
          <c:val>
            <c:numRef>
              <c:f>Alim!$D$30:$F$30</c:f>
              <c:numCache>
                <c:formatCode>0%</c:formatCode>
                <c:ptCount val="3"/>
                <c:pt idx="0">
                  <c:v>0.31728047937312742</c:v>
                </c:pt>
                <c:pt idx="1">
                  <c:v>0.44494123069831759</c:v>
                </c:pt>
                <c:pt idx="2">
                  <c:v>0.10756395482830146</c:v>
                </c:pt>
              </c:numCache>
            </c:numRef>
          </c:val>
          <c:extLst>
            <c:ext xmlns:c16="http://schemas.microsoft.com/office/drawing/2014/chart" uri="{C3380CC4-5D6E-409C-BE32-E72D297353CC}">
              <c16:uniqueId val="{00000009-850C-4364-93AA-E2656DDE9F02}"/>
            </c:ext>
          </c:extLst>
        </c:ser>
        <c:ser>
          <c:idx val="0"/>
          <c:order val="1"/>
          <c:tx>
            <c:strRef>
              <c:f>Alim!$A$29</c:f>
              <c:strCache>
                <c:ptCount val="1"/>
                <c:pt idx="0">
                  <c:v>Demandeurs d'emploi allocataires du RSA</c:v>
                </c:pt>
              </c:strCache>
            </c:strRef>
          </c:tx>
          <c:spPr>
            <a:solidFill>
              <a:srgbClr val="406BDE"/>
            </a:solidFill>
            <a:ln>
              <a:noFill/>
            </a:ln>
            <a:effectLst/>
          </c:spPr>
          <c:invertIfNegative val="0"/>
          <c:dPt>
            <c:idx val="0"/>
            <c:invertIfNegative val="0"/>
            <c:bubble3D val="0"/>
            <c:extLst>
              <c:ext xmlns:c16="http://schemas.microsoft.com/office/drawing/2014/chart" uri="{C3380CC4-5D6E-409C-BE32-E72D297353CC}">
                <c16:uniqueId val="{00000001-850C-4364-93AA-E2656DDE9F02}"/>
              </c:ext>
            </c:extLst>
          </c:dPt>
          <c:dPt>
            <c:idx val="1"/>
            <c:invertIfNegative val="0"/>
            <c:bubble3D val="0"/>
            <c:extLst>
              <c:ext xmlns:c16="http://schemas.microsoft.com/office/drawing/2014/chart" uri="{C3380CC4-5D6E-409C-BE32-E72D297353CC}">
                <c16:uniqueId val="{00000003-850C-4364-93AA-E2656DDE9F02}"/>
              </c:ext>
            </c:extLst>
          </c:dPt>
          <c:dLbls>
            <c:dLbl>
              <c:idx val="0"/>
              <c:numFmt formatCode="0%" sourceLinked="0"/>
              <c:spPr>
                <a:noFill/>
                <a:ln>
                  <a:noFill/>
                </a:ln>
                <a:effectLst/>
              </c:spPr>
              <c:txPr>
                <a:bodyPr rot="0" spcFirstLastPara="1" vertOverflow="ellipsis" vert="horz" wrap="square" lIns="38100" tIns="19050" rIns="38100" bIns="19050" anchor="ctr" anchorCtr="1">
                  <a:noAutofit/>
                </a:bodyPr>
                <a:lstStyle/>
                <a:p>
                  <a:pPr>
                    <a:defRPr sz="1100" b="1" i="0" u="none" strike="noStrike" kern="1200" baseline="0">
                      <a:solidFill>
                        <a:srgbClr val="406BDE"/>
                      </a:solidFill>
                      <a:latin typeface="+mn-lt"/>
                      <a:ea typeface="+mn-ea"/>
                      <a:cs typeface="+mn-cs"/>
                    </a:defRPr>
                  </a:pPr>
                  <a:endParaRPr lang="fr-FR"/>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850C-4364-93AA-E2656DDE9F02}"/>
                </c:ext>
              </c:extLst>
            </c:dLbl>
            <c:dLbl>
              <c:idx val="1"/>
              <c:numFmt formatCode="0%" sourceLinked="0"/>
              <c:spPr>
                <a:noFill/>
                <a:ln>
                  <a:noFill/>
                </a:ln>
                <a:effectLst/>
              </c:spPr>
              <c:txPr>
                <a:bodyPr rot="0" spcFirstLastPara="1" vertOverflow="ellipsis" vert="horz" wrap="square" lIns="38100" tIns="19050" rIns="38100" bIns="19050" anchor="ctr" anchorCtr="1">
                  <a:noAutofit/>
                </a:bodyPr>
                <a:lstStyle/>
                <a:p>
                  <a:pPr>
                    <a:defRPr sz="1100" b="1" i="0" u="none" strike="noStrike" kern="1200" baseline="0">
                      <a:solidFill>
                        <a:srgbClr val="406BDE"/>
                      </a:solidFill>
                      <a:latin typeface="+mn-lt"/>
                      <a:ea typeface="+mn-ea"/>
                      <a:cs typeface="+mn-cs"/>
                    </a:defRPr>
                  </a:pPr>
                  <a:endParaRPr lang="fr-FR"/>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850C-4364-93AA-E2656DDE9F02}"/>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406BDE"/>
                    </a:solidFill>
                    <a:latin typeface="+mn-lt"/>
                    <a:ea typeface="+mn-ea"/>
                    <a:cs typeface="+mn-cs"/>
                  </a:defRPr>
                </a:pPr>
                <a:endParaRPr lang="fr-FR"/>
              </a:p>
            </c:tx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Alim!$D$28:$F$28</c:f>
              <c:strCache>
                <c:ptCount val="3"/>
                <c:pt idx="0">
                  <c:v>Moins de 30 ans</c:v>
                </c:pt>
                <c:pt idx="1">
                  <c:v>De 30 à 49 ans</c:v>
                </c:pt>
                <c:pt idx="2">
                  <c:v>De 50  à 55 ans</c:v>
                </c:pt>
              </c:strCache>
            </c:strRef>
          </c:cat>
          <c:val>
            <c:numRef>
              <c:f>Alim!$D$29:$F$29</c:f>
              <c:numCache>
                <c:formatCode>0%</c:formatCode>
                <c:ptCount val="3"/>
                <c:pt idx="0">
                  <c:v>0.22578134355167045</c:v>
                </c:pt>
                <c:pt idx="1">
                  <c:v>0.56580050293378037</c:v>
                </c:pt>
                <c:pt idx="2">
                  <c:v>0.10334091725541851</c:v>
                </c:pt>
              </c:numCache>
            </c:numRef>
          </c:val>
          <c:extLst>
            <c:ext xmlns:c16="http://schemas.microsoft.com/office/drawing/2014/chart" uri="{C3380CC4-5D6E-409C-BE32-E72D297353CC}">
              <c16:uniqueId val="{00000004-850C-4364-93AA-E2656DDE9F02}"/>
            </c:ext>
          </c:extLst>
        </c:ser>
        <c:dLbls>
          <c:showLegendKey val="0"/>
          <c:showVal val="0"/>
          <c:showCatName val="0"/>
          <c:showSerName val="0"/>
          <c:showPercent val="0"/>
          <c:showBubbleSize val="0"/>
        </c:dLbls>
        <c:gapWidth val="90"/>
        <c:axId val="-982969776"/>
        <c:axId val="-982969232"/>
      </c:barChart>
      <c:catAx>
        <c:axId val="-982969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lumMod val="10000"/>
                  </a:schemeClr>
                </a:solidFill>
                <a:latin typeface="+mn-lt"/>
                <a:ea typeface="+mn-ea"/>
                <a:cs typeface="+mn-cs"/>
              </a:defRPr>
            </a:pPr>
            <a:endParaRPr lang="fr-FR"/>
          </a:p>
        </c:txPr>
        <c:crossAx val="-982969232"/>
        <c:crosses val="autoZero"/>
        <c:auto val="1"/>
        <c:lblAlgn val="ctr"/>
        <c:lblOffset val="100"/>
        <c:noMultiLvlLbl val="0"/>
      </c:catAx>
      <c:valAx>
        <c:axId val="-982969232"/>
        <c:scaling>
          <c:orientation val="minMax"/>
        </c:scaling>
        <c:delete val="1"/>
        <c:axPos val="l"/>
        <c:numFmt formatCode="0%" sourceLinked="1"/>
        <c:majorTickMark val="none"/>
        <c:minorTickMark val="none"/>
        <c:tickLblPos val="nextTo"/>
        <c:crossAx val="-982969776"/>
        <c:crosses val="autoZero"/>
        <c:crossBetween val="between"/>
      </c:valAx>
      <c:spPr>
        <a:noFill/>
        <a:ln>
          <a:noFill/>
        </a:ln>
        <a:effectLst/>
      </c:spPr>
    </c:plotArea>
    <c:legend>
      <c:legendPos val="t"/>
      <c:overlay val="0"/>
      <c:txPr>
        <a:bodyPr/>
        <a:lstStyle/>
        <a:p>
          <a:pPr>
            <a:defRPr>
              <a:solidFill>
                <a:srgbClr val="000000"/>
              </a:solidFill>
            </a:defRPr>
          </a:pPr>
          <a:endParaRPr lang="fr-FR"/>
        </a:p>
      </c:txPr>
    </c:legend>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628835356619384"/>
          <c:y val="0.2677478295982233"/>
          <c:w val="0.67792237970253721"/>
          <c:h val="0.72727639814253986"/>
        </c:manualLayout>
      </c:layout>
      <c:barChart>
        <c:barDir val="bar"/>
        <c:grouping val="clustered"/>
        <c:varyColors val="0"/>
        <c:ser>
          <c:idx val="1"/>
          <c:order val="0"/>
          <c:tx>
            <c:strRef>
              <c:f>Alim!$A$30</c:f>
              <c:strCache>
                <c:ptCount val="1"/>
                <c:pt idx="0">
                  <c:v>Ensemble des demandeurs d'emploi du département</c:v>
                </c:pt>
              </c:strCache>
            </c:strRef>
          </c:tx>
          <c:spPr>
            <a:pattFill prst="wdUpDiag">
              <a:fgClr>
                <a:srgbClr val="406BDE"/>
              </a:fgClr>
              <a:bgClr>
                <a:srgbClr val="FFFFFF"/>
              </a:bgClr>
            </a:pattFill>
            <a:ln>
              <a:noFill/>
            </a:ln>
            <a:effectLst/>
          </c:spPr>
          <c:invertIfNegative val="0"/>
          <c:dPt>
            <c:idx val="0"/>
            <c:invertIfNegative val="0"/>
            <c:bubble3D val="0"/>
            <c:extLst>
              <c:ext xmlns:c16="http://schemas.microsoft.com/office/drawing/2014/chart" uri="{C3380CC4-5D6E-409C-BE32-E72D297353CC}">
                <c16:uniqueId val="{00000000-DD13-40EB-87B0-8C6EEC0CC4DF}"/>
              </c:ext>
            </c:extLst>
          </c:dPt>
          <c:dPt>
            <c:idx val="1"/>
            <c:invertIfNegative val="0"/>
            <c:bubble3D val="0"/>
            <c:extLst>
              <c:ext xmlns:c16="http://schemas.microsoft.com/office/drawing/2014/chart" uri="{C3380CC4-5D6E-409C-BE32-E72D297353CC}">
                <c16:uniqueId val="{00000001-DD13-40EB-87B0-8C6EEC0CC4DF}"/>
              </c:ext>
            </c:extLst>
          </c:dPt>
          <c:dPt>
            <c:idx val="2"/>
            <c:invertIfNegative val="0"/>
            <c:bubble3D val="0"/>
            <c:extLst>
              <c:ext xmlns:c16="http://schemas.microsoft.com/office/drawing/2014/chart" uri="{C3380CC4-5D6E-409C-BE32-E72D297353CC}">
                <c16:uniqueId val="{00000002-DD13-40EB-87B0-8C6EEC0CC4DF}"/>
              </c:ext>
            </c:extLst>
          </c:dPt>
          <c:dLbls>
            <c:numFmt formatCode="0%" sourceLinked="0"/>
            <c:spPr>
              <a:noFill/>
              <a:ln>
                <a:noFill/>
              </a:ln>
              <a:effectLst/>
            </c:spPr>
            <c:txPr>
              <a:bodyPr/>
              <a:lstStyle/>
              <a:p>
                <a:pPr>
                  <a:defRPr sz="900">
                    <a:solidFill>
                      <a:srgbClr val="406BDE"/>
                    </a:solidFill>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Alim!$S$28:$T$28</c:f>
              <c:strCache>
                <c:ptCount val="2"/>
                <c:pt idx="0">
                  <c:v>DETLD</c:v>
                </c:pt>
                <c:pt idx="1">
                  <c:v>DELD</c:v>
                </c:pt>
              </c:strCache>
            </c:strRef>
          </c:cat>
          <c:val>
            <c:numRef>
              <c:f>Alim!$S$30:$T$30</c:f>
              <c:numCache>
                <c:formatCode>0%</c:formatCode>
                <c:ptCount val="2"/>
                <c:pt idx="0">
                  <c:v>7.6787867075269411E-2</c:v>
                </c:pt>
                <c:pt idx="1">
                  <c:v>0.16703017586482979</c:v>
                </c:pt>
              </c:numCache>
            </c:numRef>
          </c:val>
          <c:extLst>
            <c:ext xmlns:c16="http://schemas.microsoft.com/office/drawing/2014/chart" uri="{C3380CC4-5D6E-409C-BE32-E72D297353CC}">
              <c16:uniqueId val="{00000003-DD13-40EB-87B0-8C6EEC0CC4DF}"/>
            </c:ext>
          </c:extLst>
        </c:ser>
        <c:ser>
          <c:idx val="0"/>
          <c:order val="1"/>
          <c:tx>
            <c:strRef>
              <c:f>Alim!$A$29</c:f>
              <c:strCache>
                <c:ptCount val="1"/>
                <c:pt idx="0">
                  <c:v>Demandeurs d'emploi allocataires du RSA</c:v>
                </c:pt>
              </c:strCache>
            </c:strRef>
          </c:tx>
          <c:spPr>
            <a:solidFill>
              <a:srgbClr val="406BDE"/>
            </a:solidFill>
            <a:ln>
              <a:noFill/>
            </a:ln>
            <a:effectLst/>
          </c:spPr>
          <c:invertIfNegative val="0"/>
          <c:dPt>
            <c:idx val="0"/>
            <c:invertIfNegative val="0"/>
            <c:bubble3D val="0"/>
            <c:extLst>
              <c:ext xmlns:c16="http://schemas.microsoft.com/office/drawing/2014/chart" uri="{C3380CC4-5D6E-409C-BE32-E72D297353CC}">
                <c16:uniqueId val="{00000004-DD13-40EB-87B0-8C6EEC0CC4DF}"/>
              </c:ext>
            </c:extLst>
          </c:dPt>
          <c:dPt>
            <c:idx val="1"/>
            <c:invertIfNegative val="0"/>
            <c:bubble3D val="0"/>
            <c:extLst>
              <c:ext xmlns:c16="http://schemas.microsoft.com/office/drawing/2014/chart" uri="{C3380CC4-5D6E-409C-BE32-E72D297353CC}">
                <c16:uniqueId val="{00000005-DD13-40EB-87B0-8C6EEC0CC4DF}"/>
              </c:ext>
            </c:extLst>
          </c:dPt>
          <c:dPt>
            <c:idx val="2"/>
            <c:invertIfNegative val="0"/>
            <c:bubble3D val="0"/>
            <c:extLst>
              <c:ext xmlns:c16="http://schemas.microsoft.com/office/drawing/2014/chart" uri="{C3380CC4-5D6E-409C-BE32-E72D297353CC}">
                <c16:uniqueId val="{00000006-DD13-40EB-87B0-8C6EEC0CC4DF}"/>
              </c:ext>
            </c:extLst>
          </c:dPt>
          <c:dLbls>
            <c:numFmt formatCode="0%" sourceLinked="0"/>
            <c:spPr>
              <a:noFill/>
              <a:ln>
                <a:noFill/>
              </a:ln>
              <a:effectLst/>
            </c:spPr>
            <c:txPr>
              <a:bodyPr/>
              <a:lstStyle/>
              <a:p>
                <a:pPr>
                  <a:defRPr sz="1400" b="1">
                    <a:solidFill>
                      <a:srgbClr val="406BDE"/>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Alim!$S$28:$T$28</c:f>
              <c:strCache>
                <c:ptCount val="2"/>
                <c:pt idx="0">
                  <c:v>DETLD</c:v>
                </c:pt>
                <c:pt idx="1">
                  <c:v>DELD</c:v>
                </c:pt>
              </c:strCache>
            </c:strRef>
          </c:cat>
          <c:val>
            <c:numRef>
              <c:f>Alim!$S$29:$T$29</c:f>
              <c:numCache>
                <c:formatCode>0%</c:formatCode>
                <c:ptCount val="2"/>
                <c:pt idx="0">
                  <c:v>0.20414788097385031</c:v>
                </c:pt>
                <c:pt idx="1">
                  <c:v>0.38094379320709348</c:v>
                </c:pt>
              </c:numCache>
            </c:numRef>
          </c:val>
          <c:extLst>
            <c:ext xmlns:c16="http://schemas.microsoft.com/office/drawing/2014/chart" uri="{C3380CC4-5D6E-409C-BE32-E72D297353CC}">
              <c16:uniqueId val="{00000007-DD13-40EB-87B0-8C6EEC0CC4DF}"/>
            </c:ext>
          </c:extLst>
        </c:ser>
        <c:dLbls>
          <c:showLegendKey val="0"/>
          <c:showVal val="0"/>
          <c:showCatName val="0"/>
          <c:showSerName val="0"/>
          <c:showPercent val="0"/>
          <c:showBubbleSize val="0"/>
        </c:dLbls>
        <c:gapWidth val="79"/>
        <c:axId val="-982967600"/>
        <c:axId val="-982965424"/>
      </c:barChart>
      <c:catAx>
        <c:axId val="-9829676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982965424"/>
        <c:crosses val="autoZero"/>
        <c:auto val="1"/>
        <c:lblAlgn val="ctr"/>
        <c:lblOffset val="100"/>
        <c:noMultiLvlLbl val="0"/>
      </c:catAx>
      <c:valAx>
        <c:axId val="-982965424"/>
        <c:scaling>
          <c:orientation val="minMax"/>
        </c:scaling>
        <c:delete val="1"/>
        <c:axPos val="b"/>
        <c:numFmt formatCode="0%" sourceLinked="1"/>
        <c:majorTickMark val="none"/>
        <c:minorTickMark val="none"/>
        <c:tickLblPos val="nextTo"/>
        <c:crossAx val="-982967600"/>
        <c:crosses val="autoZero"/>
        <c:crossBetween val="between"/>
      </c:valAx>
      <c:spPr>
        <a:noFill/>
        <a:ln w="25400">
          <a:noFill/>
        </a:ln>
        <a:effectLst/>
      </c:spPr>
    </c:plotArea>
    <c:legend>
      <c:legendPos val="t"/>
      <c:layout>
        <c:manualLayout>
          <c:xMode val="edge"/>
          <c:yMode val="edge"/>
          <c:x val="0.13765435600978307"/>
          <c:y val="0.11797916919496575"/>
          <c:w val="0.75059233595800512"/>
          <c:h val="0.17633185274917559"/>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1111111111111112E-2"/>
          <c:y val="0.23562222077612205"/>
          <c:w val="0.96484191300904898"/>
          <c:h val="0.60555996616125463"/>
        </c:manualLayout>
      </c:layout>
      <c:barChart>
        <c:barDir val="col"/>
        <c:grouping val="clustered"/>
        <c:varyColors val="0"/>
        <c:ser>
          <c:idx val="1"/>
          <c:order val="0"/>
          <c:tx>
            <c:strRef>
              <c:f>Alim!$A$30</c:f>
              <c:strCache>
                <c:ptCount val="1"/>
                <c:pt idx="0">
                  <c:v>Ensemble des demandeurs d'emploi du département</c:v>
                </c:pt>
              </c:strCache>
            </c:strRef>
          </c:tx>
          <c:spPr>
            <a:pattFill prst="wdUpDiag">
              <a:fgClr>
                <a:srgbClr val="406BDE"/>
              </a:fgClr>
              <a:bgClr>
                <a:srgbClr val="FFFFFF"/>
              </a:bgClr>
            </a:pattFill>
            <a:ln>
              <a:noFill/>
            </a:ln>
            <a:effectLst/>
          </c:spPr>
          <c:invertIfNegative val="0"/>
          <c:dPt>
            <c:idx val="0"/>
            <c:invertIfNegative val="0"/>
            <c:bubble3D val="0"/>
            <c:extLst>
              <c:ext xmlns:c16="http://schemas.microsoft.com/office/drawing/2014/chart" uri="{C3380CC4-5D6E-409C-BE32-E72D297353CC}">
                <c16:uniqueId val="{00000000-23F0-4BFC-B20A-5F70A42A5507}"/>
              </c:ext>
            </c:extLst>
          </c:dPt>
          <c:dPt>
            <c:idx val="1"/>
            <c:invertIfNegative val="0"/>
            <c:bubble3D val="0"/>
            <c:extLst>
              <c:ext xmlns:c16="http://schemas.microsoft.com/office/drawing/2014/chart" uri="{C3380CC4-5D6E-409C-BE32-E72D297353CC}">
                <c16:uniqueId val="{00000001-23F0-4BFC-B20A-5F70A42A5507}"/>
              </c:ext>
            </c:extLst>
          </c:dPt>
          <c:dPt>
            <c:idx val="2"/>
            <c:invertIfNegative val="0"/>
            <c:bubble3D val="0"/>
            <c:extLst>
              <c:ext xmlns:c16="http://schemas.microsoft.com/office/drawing/2014/chart" uri="{C3380CC4-5D6E-409C-BE32-E72D297353CC}">
                <c16:uniqueId val="{00000002-23F0-4BFC-B20A-5F70A42A5507}"/>
              </c:ext>
            </c:extLst>
          </c:dPt>
          <c:dLbls>
            <c:dLbl>
              <c:idx val="9"/>
              <c:numFmt formatCode="0%" sourceLinked="0"/>
              <c:spPr/>
              <c:txPr>
                <a:bodyPr rot="0" vert="horz"/>
                <a:lstStyle/>
                <a:p>
                  <a:pPr>
                    <a:defRPr sz="1000">
                      <a:solidFill>
                        <a:srgbClr val="406BDE"/>
                      </a:solidFill>
                    </a:defRPr>
                  </a:pPr>
                  <a:endParaRPr lang="fr-FR"/>
                </a:p>
              </c:txPr>
              <c:dLblPos val="outEnd"/>
              <c:showLegendKey val="0"/>
              <c:showVal val="1"/>
              <c:showCatName val="0"/>
              <c:showSerName val="0"/>
              <c:showPercent val="0"/>
              <c:showBubbleSize val="0"/>
              <c:extLst>
                <c:ext xmlns:c16="http://schemas.microsoft.com/office/drawing/2014/chart" uri="{C3380CC4-5D6E-409C-BE32-E72D297353CC}">
                  <c16:uniqueId val="{00000003-23F0-4BFC-B20A-5F70A42A5507}"/>
                </c:ext>
              </c:extLst>
            </c:dLbl>
            <c:numFmt formatCode="0%" sourceLinked="0"/>
            <c:spPr>
              <a:noFill/>
              <a:ln>
                <a:noFill/>
              </a:ln>
              <a:effectLst/>
            </c:spPr>
            <c:txPr>
              <a:bodyPr rot="0" vert="horz"/>
              <a:lstStyle/>
              <a:p>
                <a:pPr>
                  <a:defRPr sz="1000">
                    <a:solidFill>
                      <a:srgbClr val="406BDE"/>
                    </a:solidFill>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Alim!$G$28:$J$28</c:f>
              <c:strCache>
                <c:ptCount val="4"/>
                <c:pt idx="0">
                  <c:v>Niveau 4e ou 3e</c:v>
                </c:pt>
                <c:pt idx="1">
                  <c:v>Niveau CAP/BEP</c:v>
                </c:pt>
                <c:pt idx="2">
                  <c:v>Niveau BAC</c:v>
                </c:pt>
                <c:pt idx="3">
                  <c:v>Niveau BAC+2 ou plus</c:v>
                </c:pt>
              </c:strCache>
            </c:strRef>
          </c:cat>
          <c:val>
            <c:numRef>
              <c:f>Alim!$G$30:$J$30</c:f>
              <c:numCache>
                <c:formatCode>0%</c:formatCode>
                <c:ptCount val="4"/>
                <c:pt idx="0">
                  <c:v>0.15243143581470384</c:v>
                </c:pt>
                <c:pt idx="1">
                  <c:v>0.3207743719751095</c:v>
                </c:pt>
                <c:pt idx="2">
                  <c:v>0.24628716294076977</c:v>
                </c:pt>
                <c:pt idx="3">
                  <c:v>0.27301221479603593</c:v>
                </c:pt>
              </c:numCache>
            </c:numRef>
          </c:val>
          <c:extLst>
            <c:ext xmlns:c16="http://schemas.microsoft.com/office/drawing/2014/chart" uri="{C3380CC4-5D6E-409C-BE32-E72D297353CC}">
              <c16:uniqueId val="{00000004-23F0-4BFC-B20A-5F70A42A5507}"/>
            </c:ext>
          </c:extLst>
        </c:ser>
        <c:ser>
          <c:idx val="0"/>
          <c:order val="1"/>
          <c:tx>
            <c:strRef>
              <c:f>Alim!$A$24</c:f>
              <c:strCache>
                <c:ptCount val="1"/>
                <c:pt idx="0">
                  <c:v>Demandeurs d'emploi allocataires du RSA</c:v>
                </c:pt>
              </c:strCache>
            </c:strRef>
          </c:tx>
          <c:spPr>
            <a:solidFill>
              <a:srgbClr val="406BDE"/>
            </a:solidFill>
            <a:ln>
              <a:noFill/>
            </a:ln>
            <a:effectLst/>
          </c:spPr>
          <c:invertIfNegative val="0"/>
          <c:dPt>
            <c:idx val="0"/>
            <c:invertIfNegative val="0"/>
            <c:bubble3D val="0"/>
            <c:extLst>
              <c:ext xmlns:c16="http://schemas.microsoft.com/office/drawing/2014/chart" uri="{C3380CC4-5D6E-409C-BE32-E72D297353CC}">
                <c16:uniqueId val="{00000005-23F0-4BFC-B20A-5F70A42A5507}"/>
              </c:ext>
            </c:extLst>
          </c:dPt>
          <c:dPt>
            <c:idx val="1"/>
            <c:invertIfNegative val="0"/>
            <c:bubble3D val="0"/>
            <c:extLst>
              <c:ext xmlns:c16="http://schemas.microsoft.com/office/drawing/2014/chart" uri="{C3380CC4-5D6E-409C-BE32-E72D297353CC}">
                <c16:uniqueId val="{00000006-23F0-4BFC-B20A-5F70A42A5507}"/>
              </c:ext>
            </c:extLst>
          </c:dPt>
          <c:dPt>
            <c:idx val="2"/>
            <c:invertIfNegative val="0"/>
            <c:bubble3D val="0"/>
            <c:extLst>
              <c:ext xmlns:c16="http://schemas.microsoft.com/office/drawing/2014/chart" uri="{C3380CC4-5D6E-409C-BE32-E72D297353CC}">
                <c16:uniqueId val="{00000007-23F0-4BFC-B20A-5F70A42A5507}"/>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rgbClr val="406BDE"/>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Alim!$G$28:$J$28</c:f>
              <c:strCache>
                <c:ptCount val="4"/>
                <c:pt idx="0">
                  <c:v>Niveau 4e ou 3e</c:v>
                </c:pt>
                <c:pt idx="1">
                  <c:v>Niveau CAP/BEP</c:v>
                </c:pt>
                <c:pt idx="2">
                  <c:v>Niveau BAC</c:v>
                </c:pt>
                <c:pt idx="3">
                  <c:v>Niveau BAC+2 ou plus</c:v>
                </c:pt>
              </c:strCache>
            </c:strRef>
          </c:cat>
          <c:val>
            <c:numRef>
              <c:f>Alim!$G$29:$J$29</c:f>
              <c:numCache>
                <c:formatCode>0%</c:formatCode>
                <c:ptCount val="4"/>
                <c:pt idx="0">
                  <c:v>0.21542330259849121</c:v>
                </c:pt>
                <c:pt idx="1">
                  <c:v>0.37342833193629504</c:v>
                </c:pt>
                <c:pt idx="2">
                  <c:v>0.20859777272182972</c:v>
                </c:pt>
                <c:pt idx="3">
                  <c:v>0.19410849000119745</c:v>
                </c:pt>
              </c:numCache>
            </c:numRef>
          </c:val>
          <c:extLst>
            <c:ext xmlns:c16="http://schemas.microsoft.com/office/drawing/2014/chart" uri="{C3380CC4-5D6E-409C-BE32-E72D297353CC}">
              <c16:uniqueId val="{00000008-23F0-4BFC-B20A-5F70A42A5507}"/>
            </c:ext>
          </c:extLst>
        </c:ser>
        <c:dLbls>
          <c:showLegendKey val="0"/>
          <c:showVal val="0"/>
          <c:showCatName val="0"/>
          <c:showSerName val="0"/>
          <c:showPercent val="0"/>
          <c:showBubbleSize val="0"/>
        </c:dLbls>
        <c:gapWidth val="219"/>
        <c:overlap val="-10"/>
        <c:axId val="-982976304"/>
        <c:axId val="-982970864"/>
      </c:barChart>
      <c:catAx>
        <c:axId val="-982976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982970864"/>
        <c:crosses val="autoZero"/>
        <c:auto val="1"/>
        <c:lblAlgn val="ctr"/>
        <c:lblOffset val="100"/>
        <c:noMultiLvlLbl val="0"/>
      </c:catAx>
      <c:valAx>
        <c:axId val="-982970864"/>
        <c:scaling>
          <c:orientation val="minMax"/>
        </c:scaling>
        <c:delete val="1"/>
        <c:axPos val="l"/>
        <c:numFmt formatCode="0%" sourceLinked="1"/>
        <c:majorTickMark val="none"/>
        <c:minorTickMark val="none"/>
        <c:tickLblPos val="nextTo"/>
        <c:crossAx val="-982976304"/>
        <c:crosses val="autoZero"/>
        <c:crossBetween val="between"/>
      </c:valAx>
      <c:spPr>
        <a:noFill/>
        <a:ln w="25400">
          <a:noFill/>
        </a:ln>
        <a:effectLst/>
      </c:spPr>
    </c:plotArea>
    <c:legend>
      <c:legendPos val="t"/>
      <c:layout>
        <c:manualLayout>
          <c:xMode val="edge"/>
          <c:yMode val="edge"/>
          <c:x val="8.0727290792122276E-5"/>
          <c:y val="3.8118149804138805E-3"/>
          <c:w val="0.7191267965532302"/>
          <c:h val="0.16227210926333244"/>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3317585301837"/>
          <c:y val="0"/>
          <c:w val="0.75035958005249348"/>
          <c:h val="1"/>
        </c:manualLayout>
      </c:layout>
      <c:doughnutChart>
        <c:varyColors val="1"/>
        <c:ser>
          <c:idx val="0"/>
          <c:order val="0"/>
          <c:explosion val="15"/>
          <c:dPt>
            <c:idx val="0"/>
            <c:bubble3D val="0"/>
            <c:explosion val="0"/>
            <c:spPr>
              <a:solidFill>
                <a:srgbClr val="406BDE"/>
              </a:solidFill>
            </c:spPr>
            <c:extLst>
              <c:ext xmlns:c16="http://schemas.microsoft.com/office/drawing/2014/chart" uri="{C3380CC4-5D6E-409C-BE32-E72D297353CC}">
                <c16:uniqueId val="{00000001-56BF-4E3D-B7C3-3E3BAF0F52D7}"/>
              </c:ext>
            </c:extLst>
          </c:dPt>
          <c:dPt>
            <c:idx val="1"/>
            <c:bubble3D val="0"/>
            <c:spPr>
              <a:solidFill>
                <a:srgbClr val="DBE3FF"/>
              </a:solidFill>
              <a:ln>
                <a:noFill/>
              </a:ln>
            </c:spPr>
            <c:extLst>
              <c:ext xmlns:c16="http://schemas.microsoft.com/office/drawing/2014/chart" uri="{C3380CC4-5D6E-409C-BE32-E72D297353CC}">
                <c16:uniqueId val="{00000003-56BF-4E3D-B7C3-3E3BAF0F52D7}"/>
              </c:ext>
            </c:extLst>
          </c:dPt>
          <c:dLbls>
            <c:dLbl>
              <c:idx val="0"/>
              <c:layout>
                <c:manualLayout>
                  <c:x val="-5.6684646702626742E-3"/>
                  <c:y val="0.33389417308405506"/>
                </c:manualLayout>
              </c:layout>
              <c:numFmt formatCode="0%" sourceLinked="0"/>
              <c:spPr>
                <a:solidFill>
                  <a:srgbClr val="406BDE"/>
                </a:solidFill>
              </c:spPr>
              <c:txPr>
                <a:bodyPr anchor="t" anchorCtr="1"/>
                <a:lstStyle/>
                <a:p>
                  <a:pPr>
                    <a:defRPr sz="1000" b="1">
                      <a:solidFill>
                        <a:srgbClr val="FFFFFF"/>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6BF-4E3D-B7C3-3E3BAF0F52D7}"/>
                </c:ext>
              </c:extLst>
            </c:dLbl>
            <c:numFmt formatCode="0%" sourceLinked="0"/>
            <c:spPr>
              <a:solidFill>
                <a:srgbClr val="406BDE"/>
              </a:solidFill>
              <a:ln>
                <a:noFill/>
              </a:ln>
              <a:effectLst/>
            </c:spPr>
            <c:txPr>
              <a:bodyPr anchor="t" anchorCtr="1"/>
              <a:lstStyle/>
              <a:p>
                <a:pPr>
                  <a:defRPr sz="1000">
                    <a:solidFill>
                      <a:srgbClr val="FFFFFF"/>
                    </a:solidFill>
                  </a:defRPr>
                </a:pPr>
                <a:endParaRPr lang="fr-FR"/>
              </a:p>
            </c:txPr>
            <c:showLegendKey val="0"/>
            <c:showVal val="0"/>
            <c:showCatName val="0"/>
            <c:showSerName val="0"/>
            <c:showPercent val="0"/>
            <c:showBubbleSize val="0"/>
            <c:extLst>
              <c:ext xmlns:c15="http://schemas.microsoft.com/office/drawing/2012/chart" uri="{CE6537A1-D6FC-4f65-9D91-7224C49458BB}"/>
            </c:extLst>
          </c:dLbls>
          <c:cat>
            <c:strLit>
              <c:ptCount val="2"/>
              <c:pt idx="0">
                <c:v>BOE</c:v>
              </c:pt>
              <c:pt idx="1">
                <c:v>Non BOE</c:v>
              </c:pt>
            </c:strLit>
          </c:cat>
          <c:val>
            <c:numRef>
              <c:f>Alim!$P$29:$Q$29</c:f>
              <c:numCache>
                <c:formatCode>0%</c:formatCode>
                <c:ptCount val="2"/>
                <c:pt idx="0">
                  <c:v>6.2507484133636687E-2</c:v>
                </c:pt>
                <c:pt idx="1">
                  <c:v>0.93749251586636329</c:v>
                </c:pt>
              </c:numCache>
            </c:numRef>
          </c:val>
          <c:extLst>
            <c:ext xmlns:c16="http://schemas.microsoft.com/office/drawing/2014/chart" uri="{C3380CC4-5D6E-409C-BE32-E72D297353CC}">
              <c16:uniqueId val="{00000004-56BF-4E3D-B7C3-3E3BAF0F52D7}"/>
            </c:ext>
          </c:extLst>
        </c:ser>
        <c:dLbls>
          <c:showLegendKey val="0"/>
          <c:showVal val="0"/>
          <c:showCatName val="0"/>
          <c:showSerName val="0"/>
          <c:showPercent val="0"/>
          <c:showBubbleSize val="0"/>
          <c:showLeaderLines val="1"/>
        </c:dLbls>
        <c:firstSliceAng val="0"/>
        <c:holeSize val="80"/>
      </c:doughnutChart>
    </c:plotArea>
    <c:plotVisOnly val="1"/>
    <c:dispBlanksAs val="gap"/>
    <c:showDLblsOverMax val="0"/>
  </c:chart>
  <c:spPr>
    <a:no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3317585301837"/>
          <c:y val="0"/>
          <c:w val="0.75035958005249348"/>
          <c:h val="1"/>
        </c:manualLayout>
      </c:layout>
      <c:doughnutChart>
        <c:varyColors val="1"/>
        <c:ser>
          <c:idx val="0"/>
          <c:order val="0"/>
          <c:explosion val="15"/>
          <c:dPt>
            <c:idx val="0"/>
            <c:bubble3D val="0"/>
            <c:explosion val="0"/>
            <c:spPr>
              <a:pattFill prst="wdUpDiag">
                <a:fgClr>
                  <a:srgbClr val="406BDE"/>
                </a:fgClr>
                <a:bgClr>
                  <a:srgbClr val="FFFFFF"/>
                </a:bgClr>
              </a:pattFill>
            </c:spPr>
            <c:extLst>
              <c:ext xmlns:c16="http://schemas.microsoft.com/office/drawing/2014/chart" uri="{C3380CC4-5D6E-409C-BE32-E72D297353CC}">
                <c16:uniqueId val="{00000001-A5AF-4FDE-AAC2-5A07E533FB09}"/>
              </c:ext>
            </c:extLst>
          </c:dPt>
          <c:dPt>
            <c:idx val="1"/>
            <c:bubble3D val="0"/>
            <c:spPr>
              <a:pattFill prst="wdUpDiag">
                <a:fgClr>
                  <a:srgbClr val="DBE3FF"/>
                </a:fgClr>
                <a:bgClr>
                  <a:srgbClr val="FFFFFF"/>
                </a:bgClr>
              </a:pattFill>
            </c:spPr>
            <c:extLst>
              <c:ext xmlns:c16="http://schemas.microsoft.com/office/drawing/2014/chart" uri="{C3380CC4-5D6E-409C-BE32-E72D297353CC}">
                <c16:uniqueId val="{00000003-A5AF-4FDE-AAC2-5A07E533FB09}"/>
              </c:ext>
            </c:extLst>
          </c:dPt>
          <c:dLbls>
            <c:dLbl>
              <c:idx val="0"/>
              <c:layout>
                <c:manualLayout>
                  <c:x val="-6.2061385183994858E-2"/>
                  <c:y val="0.33389386488305894"/>
                </c:manualLayout>
              </c:layout>
              <c:numFmt formatCode="0%" sourceLinked="0"/>
              <c:spPr>
                <a:noFill/>
              </c:spPr>
              <c:txPr>
                <a:bodyPr anchor="t" anchorCtr="1"/>
                <a:lstStyle/>
                <a:p>
                  <a:pPr>
                    <a:defRPr b="1">
                      <a:solidFill>
                        <a:srgbClr val="406BDE"/>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5AF-4FDE-AAC2-5A07E533FB09}"/>
                </c:ext>
              </c:extLst>
            </c:dLbl>
            <c:numFmt formatCode="0%" sourceLinked="0"/>
            <c:spPr>
              <a:noFill/>
            </c:spPr>
            <c:txPr>
              <a:bodyPr wrap="square" lIns="38100" tIns="19050" rIns="38100" bIns="19050" anchor="ctr">
                <a:spAutoFit/>
              </a:bodyPr>
              <a:lstStyle/>
              <a:p>
                <a:pPr>
                  <a:defRPr>
                    <a:solidFill>
                      <a:srgbClr val="FFFFFF"/>
                    </a:solidFill>
                  </a:defRPr>
                </a:pPr>
                <a:endParaRPr lang="fr-FR"/>
              </a:p>
            </c:txPr>
            <c:showLegendKey val="0"/>
            <c:showVal val="0"/>
            <c:showCatName val="0"/>
            <c:showSerName val="0"/>
            <c:showPercent val="0"/>
            <c:showBubbleSize val="0"/>
            <c:extLst>
              <c:ext xmlns:c15="http://schemas.microsoft.com/office/drawing/2012/chart" uri="{CE6537A1-D6FC-4f65-9D91-7224C49458BB}"/>
            </c:extLst>
          </c:dLbls>
          <c:cat>
            <c:strLit>
              <c:ptCount val="2"/>
              <c:pt idx="0">
                <c:v>BOE</c:v>
              </c:pt>
              <c:pt idx="1">
                <c:v>Non BOE</c:v>
              </c:pt>
            </c:strLit>
          </c:cat>
          <c:val>
            <c:numRef>
              <c:f>Alim!$P$30:$Q$30</c:f>
              <c:numCache>
                <c:formatCode>0%</c:formatCode>
                <c:ptCount val="2"/>
                <c:pt idx="0">
                  <c:v>9.4454943535376812E-2</c:v>
                </c:pt>
                <c:pt idx="1">
                  <c:v>0.90554505646462313</c:v>
                </c:pt>
              </c:numCache>
            </c:numRef>
          </c:val>
          <c:extLst>
            <c:ext xmlns:c16="http://schemas.microsoft.com/office/drawing/2014/chart" uri="{C3380CC4-5D6E-409C-BE32-E72D297353CC}">
              <c16:uniqueId val="{00000004-A5AF-4FDE-AAC2-5A07E533FB09}"/>
            </c:ext>
          </c:extLst>
        </c:ser>
        <c:dLbls>
          <c:showLegendKey val="0"/>
          <c:showVal val="0"/>
          <c:showCatName val="0"/>
          <c:showSerName val="0"/>
          <c:showPercent val="0"/>
          <c:showBubbleSize val="0"/>
          <c:showLeaderLines val="1"/>
        </c:dLbls>
        <c:firstSliceAng val="0"/>
        <c:holeSize val="80"/>
      </c:doughnutChart>
    </c:plotArea>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1"/>
          <c:order val="0"/>
          <c:tx>
            <c:strRef>
              <c:f>Alim!$A$20</c:f>
              <c:strCache>
                <c:ptCount val="1"/>
                <c:pt idx="0">
                  <c:v>Ensemble des demandeurs d'emploi du département</c:v>
                </c:pt>
              </c:strCache>
            </c:strRef>
          </c:tx>
          <c:spPr>
            <a:pattFill prst="wdUpDiag">
              <a:fgClr>
                <a:srgbClr val="406BDE"/>
              </a:fgClr>
              <a:bgClr>
                <a:srgbClr val="FFFFFF"/>
              </a:bgClr>
            </a:pattFill>
            <a:ln>
              <a:solidFill>
                <a:schemeClr val="bg1"/>
              </a:solidFill>
            </a:ln>
          </c:spPr>
          <c:invertIfNegative val="0"/>
          <c:dLbls>
            <c:numFmt formatCode="0%" sourceLinked="0"/>
            <c:spPr>
              <a:noFill/>
              <a:ln>
                <a:noFill/>
              </a:ln>
              <a:effectLst/>
            </c:spPr>
            <c:txPr>
              <a:bodyPr rot="-5400000" vert="horz"/>
              <a:lstStyle/>
              <a:p>
                <a:pPr>
                  <a:defRPr>
                    <a:solidFill>
                      <a:srgbClr val="406BDE"/>
                    </a:solidFill>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Alim!$G$18:$J$18</c:f>
              <c:strCache>
                <c:ptCount val="4"/>
                <c:pt idx="0">
                  <c:v>Cat.A</c:v>
                </c:pt>
                <c:pt idx="1">
                  <c:v>Moins de 30 ans</c:v>
                </c:pt>
                <c:pt idx="2">
                  <c:v>De 30 à 49 ans</c:v>
                </c:pt>
                <c:pt idx="3">
                  <c:v>Niveau CAP/BEP ou infra</c:v>
                </c:pt>
              </c:strCache>
            </c:strRef>
          </c:cat>
          <c:val>
            <c:numRef>
              <c:f>Alim!$G$20:$J$20</c:f>
              <c:numCache>
                <c:formatCode>0%</c:formatCode>
                <c:ptCount val="4"/>
                <c:pt idx="0">
                  <c:v>0.57172620419451492</c:v>
                </c:pt>
                <c:pt idx="1">
                  <c:v>0.31728047937312742</c:v>
                </c:pt>
                <c:pt idx="2">
                  <c:v>0.44494123069831759</c:v>
                </c:pt>
                <c:pt idx="3">
                  <c:v>0.4732058077898133</c:v>
                </c:pt>
              </c:numCache>
            </c:numRef>
          </c:val>
          <c:extLst>
            <c:ext xmlns:c16="http://schemas.microsoft.com/office/drawing/2014/chart" uri="{C3380CC4-5D6E-409C-BE32-E72D297353CC}">
              <c16:uniqueId val="{00000000-0B46-4F8A-BD87-7261066B4E45}"/>
            </c:ext>
          </c:extLst>
        </c:ser>
        <c:ser>
          <c:idx val="0"/>
          <c:order val="1"/>
          <c:tx>
            <c:strRef>
              <c:f>Alim!$A$19</c:f>
              <c:strCache>
                <c:ptCount val="1"/>
                <c:pt idx="0">
                  <c:v>Demandeurs d'emploi allocataires du RSA</c:v>
                </c:pt>
              </c:strCache>
            </c:strRef>
          </c:tx>
          <c:spPr>
            <a:solidFill>
              <a:srgbClr val="406BDE"/>
            </a:solidFill>
            <a:ln>
              <a:solidFill>
                <a:schemeClr val="bg1"/>
              </a:solidFill>
            </a:ln>
          </c:spPr>
          <c:invertIfNegative val="0"/>
          <c:dLbls>
            <c:numFmt formatCode="0%" sourceLinked="0"/>
            <c:spPr>
              <a:noFill/>
              <a:ln>
                <a:noFill/>
              </a:ln>
              <a:effectLst/>
            </c:spPr>
            <c:txPr>
              <a:bodyPr/>
              <a:lstStyle/>
              <a:p>
                <a:pPr>
                  <a:defRPr sz="1400" b="1">
                    <a:solidFill>
                      <a:srgbClr val="406BDE"/>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Alim!$G$18:$J$18</c:f>
              <c:strCache>
                <c:ptCount val="4"/>
                <c:pt idx="0">
                  <c:v>Cat.A</c:v>
                </c:pt>
                <c:pt idx="1">
                  <c:v>Moins de 30 ans</c:v>
                </c:pt>
                <c:pt idx="2">
                  <c:v>De 30 à 49 ans</c:v>
                </c:pt>
                <c:pt idx="3">
                  <c:v>Niveau CAP/BEP ou infra</c:v>
                </c:pt>
              </c:strCache>
            </c:strRef>
          </c:cat>
          <c:val>
            <c:numRef>
              <c:f>Alim!$G$19:$J$19</c:f>
              <c:numCache>
                <c:formatCode>0%</c:formatCode>
                <c:ptCount val="4"/>
                <c:pt idx="0">
                  <c:v>0.81265716680637046</c:v>
                </c:pt>
                <c:pt idx="1">
                  <c:v>0.22578134355167045</c:v>
                </c:pt>
                <c:pt idx="2">
                  <c:v>0.56580050293378037</c:v>
                </c:pt>
                <c:pt idx="3">
                  <c:v>0.58885163453478628</c:v>
                </c:pt>
              </c:numCache>
            </c:numRef>
          </c:val>
          <c:extLst>
            <c:ext xmlns:c16="http://schemas.microsoft.com/office/drawing/2014/chart" uri="{C3380CC4-5D6E-409C-BE32-E72D297353CC}">
              <c16:uniqueId val="{00000001-0B46-4F8A-BD87-7261066B4E45}"/>
            </c:ext>
          </c:extLst>
        </c:ser>
        <c:dLbls>
          <c:showLegendKey val="0"/>
          <c:showVal val="0"/>
          <c:showCatName val="0"/>
          <c:showSerName val="0"/>
          <c:showPercent val="0"/>
          <c:showBubbleSize val="0"/>
        </c:dLbls>
        <c:gapWidth val="150"/>
        <c:axId val="-982968688"/>
        <c:axId val="-982972496"/>
      </c:barChart>
      <c:catAx>
        <c:axId val="-982968688"/>
        <c:scaling>
          <c:orientation val="minMax"/>
        </c:scaling>
        <c:delete val="0"/>
        <c:axPos val="b"/>
        <c:numFmt formatCode="General" sourceLinked="0"/>
        <c:majorTickMark val="out"/>
        <c:minorTickMark val="none"/>
        <c:tickLblPos val="nextTo"/>
        <c:txPr>
          <a:bodyPr/>
          <a:lstStyle/>
          <a:p>
            <a:pPr>
              <a:defRPr sz="900">
                <a:solidFill>
                  <a:srgbClr val="646363"/>
                </a:solidFill>
              </a:defRPr>
            </a:pPr>
            <a:endParaRPr lang="fr-FR"/>
          </a:p>
        </c:txPr>
        <c:crossAx val="-982972496"/>
        <c:crosses val="autoZero"/>
        <c:auto val="1"/>
        <c:lblAlgn val="ctr"/>
        <c:lblOffset val="100"/>
        <c:noMultiLvlLbl val="0"/>
      </c:catAx>
      <c:valAx>
        <c:axId val="-982972496"/>
        <c:scaling>
          <c:orientation val="minMax"/>
        </c:scaling>
        <c:delete val="1"/>
        <c:axPos val="l"/>
        <c:numFmt formatCode="0%" sourceLinked="1"/>
        <c:majorTickMark val="out"/>
        <c:minorTickMark val="none"/>
        <c:tickLblPos val="nextTo"/>
        <c:crossAx val="-982968688"/>
        <c:crosses val="autoZero"/>
        <c:crossBetween val="between"/>
      </c:valAx>
      <c:spPr>
        <a:noFill/>
      </c:spPr>
    </c:plotArea>
    <c:legend>
      <c:legendPos val="t"/>
      <c:layout>
        <c:manualLayout>
          <c:xMode val="edge"/>
          <c:yMode val="edge"/>
          <c:x val="0.20684115363531827"/>
          <c:y val="0.10087396783312837"/>
          <c:w val="0.67033352924297374"/>
          <c:h val="0.16990445761465395"/>
        </c:manualLayout>
      </c:layout>
      <c:overlay val="0"/>
      <c:txPr>
        <a:bodyPr/>
        <a:lstStyle/>
        <a:p>
          <a:pPr>
            <a:defRPr sz="900">
              <a:solidFill>
                <a:sysClr val="windowText" lastClr="000000"/>
              </a:solidFill>
            </a:defRPr>
          </a:pPr>
          <a:endParaRPr lang="fr-FR"/>
        </a:p>
      </c:txPr>
    </c:legend>
    <c:plotVisOnly val="1"/>
    <c:dispBlanksAs val="gap"/>
    <c:showDLblsOverMax val="0"/>
  </c:chart>
  <c:spPr>
    <a:noFill/>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3.1511337974082447E-2"/>
          <c:y val="0.16755474058893324"/>
          <c:w val="0.94667312035155282"/>
          <c:h val="0.73798632147995669"/>
        </c:manualLayout>
      </c:layout>
      <c:barChart>
        <c:barDir val="col"/>
        <c:grouping val="clustered"/>
        <c:varyColors val="0"/>
        <c:ser>
          <c:idx val="1"/>
          <c:order val="0"/>
          <c:tx>
            <c:strRef>
              <c:f>Alim!$A$30</c:f>
              <c:strCache>
                <c:ptCount val="1"/>
                <c:pt idx="0">
                  <c:v>Ensemble des demandeurs d'emploi du département</c:v>
                </c:pt>
              </c:strCache>
            </c:strRef>
          </c:tx>
          <c:spPr>
            <a:pattFill prst="wdUpDiag">
              <a:fgClr>
                <a:srgbClr val="406BDE"/>
              </a:fgClr>
              <a:bgClr>
                <a:srgbClr val="FFFFFF"/>
              </a:bgClr>
            </a:pattFill>
            <a:ln>
              <a:solidFill>
                <a:schemeClr val="bg1"/>
              </a:solidFill>
            </a:ln>
          </c:spPr>
          <c:invertIfNegative val="0"/>
          <c:dLbls>
            <c:numFmt formatCode="0%" sourceLinked="0"/>
            <c:spPr>
              <a:noFill/>
              <a:ln>
                <a:noFill/>
              </a:ln>
              <a:effectLst/>
            </c:spPr>
            <c:txPr>
              <a:bodyPr rot="0" vert="horz"/>
              <a:lstStyle/>
              <a:p>
                <a:pPr>
                  <a:defRPr sz="1000" b="0">
                    <a:solidFill>
                      <a:srgbClr val="406BDE"/>
                    </a:solidFill>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Alim!$B$74:$B$79</c:f>
              <c:strCache>
                <c:ptCount val="6"/>
                <c:pt idx="0">
                  <c:v>Sciences humaines, langues, pédagogie, information communication</c:v>
                </c:pt>
                <c:pt idx="1">
                  <c:v>Commerce, marketing, finance</c:v>
                </c:pt>
                <c:pt idx="2">
                  <c:v>Vie et gestion des organisations</c:v>
                </c:pt>
                <c:pt idx="3">
                  <c:v>Transport, logistique</c:v>
                </c:pt>
                <c:pt idx="4">
                  <c:v>Energie, électricité</c:v>
                </c:pt>
                <c:pt idx="5">
                  <c:v>Electronique, informatique, télécommunication</c:v>
                </c:pt>
              </c:strCache>
            </c:strRef>
          </c:cat>
          <c:val>
            <c:numRef>
              <c:f>Alim!$D$74:$D$78</c:f>
              <c:numCache>
                <c:formatCode>General</c:formatCode>
                <c:ptCount val="5"/>
                <c:pt idx="0">
                  <c:v>0.22074470583007433</c:v>
                </c:pt>
                <c:pt idx="1">
                  <c:v>0.13828164113905211</c:v>
                </c:pt>
                <c:pt idx="2">
                  <c:v>0.11315294763811339</c:v>
                </c:pt>
                <c:pt idx="3">
                  <c:v>0.11783812520320452</c:v>
                </c:pt>
                <c:pt idx="4">
                  <c:v>8.4195399289298228E-2</c:v>
                </c:pt>
              </c:numCache>
            </c:numRef>
          </c:val>
          <c:extLst>
            <c:ext xmlns:c16="http://schemas.microsoft.com/office/drawing/2014/chart" uri="{C3380CC4-5D6E-409C-BE32-E72D297353CC}">
              <c16:uniqueId val="{00000000-F43C-4E9A-A1F2-E91824189DF4}"/>
            </c:ext>
          </c:extLst>
        </c:ser>
        <c:ser>
          <c:idx val="0"/>
          <c:order val="1"/>
          <c:tx>
            <c:strRef>
              <c:f>Alim!$D$38</c:f>
              <c:strCache>
                <c:ptCount val="1"/>
                <c:pt idx="0">
                  <c:v>Demandeurs d'emploi allocataires du RSA</c:v>
                </c:pt>
              </c:strCache>
            </c:strRef>
          </c:tx>
          <c:spPr>
            <a:solidFill>
              <a:srgbClr val="406BDE"/>
            </a:solidFill>
            <a:ln>
              <a:solidFill>
                <a:schemeClr val="bg1"/>
              </a:solidFill>
            </a:ln>
          </c:spPr>
          <c:invertIfNegative val="0"/>
          <c:dLbls>
            <c:numFmt formatCode="0%" sourceLinked="0"/>
            <c:spPr>
              <a:noFill/>
              <a:ln>
                <a:noFill/>
              </a:ln>
              <a:effectLst/>
            </c:spPr>
            <c:txPr>
              <a:bodyPr/>
              <a:lstStyle/>
              <a:p>
                <a:pPr>
                  <a:defRPr sz="1300" b="1">
                    <a:solidFill>
                      <a:srgbClr val="406BDE"/>
                    </a:solidFill>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Alim!$B$74:$B$79</c:f>
              <c:strCache>
                <c:ptCount val="6"/>
                <c:pt idx="0">
                  <c:v>Sciences humaines, langues, pédagogie, information communication</c:v>
                </c:pt>
                <c:pt idx="1">
                  <c:v>Commerce, marketing, finance</c:v>
                </c:pt>
                <c:pt idx="2">
                  <c:v>Vie et gestion des organisations</c:v>
                </c:pt>
                <c:pt idx="3">
                  <c:v>Transport, logistique</c:v>
                </c:pt>
                <c:pt idx="4">
                  <c:v>Energie, électricité</c:v>
                </c:pt>
                <c:pt idx="5">
                  <c:v>Electronique, informatique, télécommunication</c:v>
                </c:pt>
              </c:strCache>
            </c:strRef>
          </c:cat>
          <c:val>
            <c:numRef>
              <c:f>Alim!$C$74:$C$78</c:f>
              <c:numCache>
                <c:formatCode>General</c:formatCode>
                <c:ptCount val="5"/>
                <c:pt idx="0">
                  <c:v>0.23821277831872273</c:v>
                </c:pt>
                <c:pt idx="1">
                  <c:v>0.15743025639954522</c:v>
                </c:pt>
                <c:pt idx="2">
                  <c:v>0.12404344666467423</c:v>
                </c:pt>
                <c:pt idx="3">
                  <c:v>9.4174279876388919E-2</c:v>
                </c:pt>
                <c:pt idx="4">
                  <c:v>9.0101208059351498E-2</c:v>
                </c:pt>
              </c:numCache>
            </c:numRef>
          </c:val>
          <c:extLst>
            <c:ext xmlns:c16="http://schemas.microsoft.com/office/drawing/2014/chart" uri="{C3380CC4-5D6E-409C-BE32-E72D297353CC}">
              <c16:uniqueId val="{00000001-F43C-4E9A-A1F2-E91824189DF4}"/>
            </c:ext>
          </c:extLst>
        </c:ser>
        <c:dLbls>
          <c:showLegendKey val="0"/>
          <c:showVal val="0"/>
          <c:showCatName val="0"/>
          <c:showSerName val="0"/>
          <c:showPercent val="0"/>
          <c:showBubbleSize val="0"/>
        </c:dLbls>
        <c:gapWidth val="150"/>
        <c:axId val="-982968144"/>
        <c:axId val="-982975760"/>
      </c:barChart>
      <c:catAx>
        <c:axId val="-982968144"/>
        <c:scaling>
          <c:orientation val="minMax"/>
        </c:scaling>
        <c:delete val="0"/>
        <c:axPos val="b"/>
        <c:numFmt formatCode="General" sourceLinked="0"/>
        <c:majorTickMark val="out"/>
        <c:minorTickMark val="none"/>
        <c:tickLblPos val="nextTo"/>
        <c:txPr>
          <a:bodyPr/>
          <a:lstStyle/>
          <a:p>
            <a:pPr>
              <a:defRPr sz="800">
                <a:solidFill>
                  <a:sysClr val="windowText" lastClr="000000"/>
                </a:solidFill>
              </a:defRPr>
            </a:pPr>
            <a:endParaRPr lang="fr-FR"/>
          </a:p>
        </c:txPr>
        <c:crossAx val="-982975760"/>
        <c:crosses val="autoZero"/>
        <c:auto val="1"/>
        <c:lblAlgn val="ctr"/>
        <c:lblOffset val="100"/>
        <c:noMultiLvlLbl val="0"/>
      </c:catAx>
      <c:valAx>
        <c:axId val="-982975760"/>
        <c:scaling>
          <c:orientation val="minMax"/>
        </c:scaling>
        <c:delete val="1"/>
        <c:axPos val="l"/>
        <c:numFmt formatCode="General" sourceLinked="1"/>
        <c:majorTickMark val="out"/>
        <c:minorTickMark val="none"/>
        <c:tickLblPos val="nextTo"/>
        <c:crossAx val="-982968144"/>
        <c:crosses val="autoZero"/>
        <c:crossBetween val="between"/>
      </c:valAx>
    </c:plotArea>
    <c:legend>
      <c:legendPos val="t"/>
      <c:layout>
        <c:manualLayout>
          <c:xMode val="edge"/>
          <c:yMode val="edge"/>
          <c:x val="0.26104529616724736"/>
          <c:y val="9.3378327149042373E-2"/>
          <c:w val="0.68895463510848132"/>
          <c:h val="0.14223599709610768"/>
        </c:manualLayout>
      </c:layout>
      <c:overlay val="0"/>
      <c:txPr>
        <a:bodyPr/>
        <a:lstStyle/>
        <a:p>
          <a:pPr>
            <a:defRPr sz="1000">
              <a:solidFill>
                <a:sysClr val="windowText" lastClr="000000"/>
              </a:solidFill>
            </a:defRPr>
          </a:pPr>
          <a:endParaRPr lang="fr-FR"/>
        </a:p>
      </c:txPr>
    </c:legend>
    <c:plotVisOnly val="1"/>
    <c:dispBlanksAs val="gap"/>
    <c:showDLblsOverMax val="0"/>
  </c:chart>
  <c:spPr>
    <a:noFill/>
    <a:ln>
      <a:noFill/>
    </a:ln>
  </c:spPr>
  <c:printSettings>
    <c:headerFooter/>
    <c:pageMargins b="0.75" l="0.7" r="0.7" t="0.75" header="0.3" footer="0.3"/>
    <c:pageSetup orientation="portrait"/>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4095123670701313"/>
          <c:y val="0.15089893307581753"/>
          <c:w val="0.64179007258392828"/>
          <c:h val="0.58973272516392183"/>
        </c:manualLayout>
      </c:layout>
      <c:pieChart>
        <c:varyColors val="1"/>
        <c:ser>
          <c:idx val="0"/>
          <c:order val="0"/>
          <c:spPr>
            <a:ln>
              <a:solidFill>
                <a:schemeClr val="bg1"/>
              </a:solidFill>
            </a:ln>
          </c:spPr>
          <c:dPt>
            <c:idx val="0"/>
            <c:bubble3D val="0"/>
            <c:spPr>
              <a:solidFill>
                <a:srgbClr val="406BDE"/>
              </a:solidFill>
              <a:ln>
                <a:solidFill>
                  <a:schemeClr val="bg1"/>
                </a:solidFill>
              </a:ln>
            </c:spPr>
            <c:extLst>
              <c:ext xmlns:c16="http://schemas.microsoft.com/office/drawing/2014/chart" uri="{C3380CC4-5D6E-409C-BE32-E72D297353CC}">
                <c16:uniqueId val="{00000001-62C5-4F0F-893A-A57EE78D5BCB}"/>
              </c:ext>
            </c:extLst>
          </c:dPt>
          <c:dPt>
            <c:idx val="1"/>
            <c:bubble3D val="0"/>
            <c:explosion val="2"/>
            <c:spPr>
              <a:solidFill>
                <a:srgbClr val="2F3B8D"/>
              </a:solidFill>
              <a:ln>
                <a:solidFill>
                  <a:schemeClr val="bg1"/>
                </a:solidFill>
              </a:ln>
            </c:spPr>
            <c:extLst>
              <c:ext xmlns:c16="http://schemas.microsoft.com/office/drawing/2014/chart" uri="{C3380CC4-5D6E-409C-BE32-E72D297353CC}">
                <c16:uniqueId val="{00000003-62C5-4F0F-893A-A57EE78D5BCB}"/>
              </c:ext>
            </c:extLst>
          </c:dPt>
          <c:dPt>
            <c:idx val="2"/>
            <c:bubble3D val="0"/>
            <c:spPr>
              <a:solidFill>
                <a:srgbClr val="1D1E3C"/>
              </a:solidFill>
              <a:ln>
                <a:solidFill>
                  <a:schemeClr val="bg1"/>
                </a:solidFill>
              </a:ln>
            </c:spPr>
            <c:extLst>
              <c:ext xmlns:c16="http://schemas.microsoft.com/office/drawing/2014/chart" uri="{C3380CC4-5D6E-409C-BE32-E72D297353CC}">
                <c16:uniqueId val="{00000005-62C5-4F0F-893A-A57EE78D5BCB}"/>
              </c:ext>
            </c:extLst>
          </c:dPt>
          <c:dPt>
            <c:idx val="3"/>
            <c:bubble3D val="0"/>
            <c:spPr>
              <a:solidFill>
                <a:srgbClr val="646363"/>
              </a:solidFill>
              <a:ln>
                <a:solidFill>
                  <a:schemeClr val="bg1"/>
                </a:solidFill>
              </a:ln>
            </c:spPr>
            <c:extLst>
              <c:ext xmlns:c16="http://schemas.microsoft.com/office/drawing/2014/chart" uri="{C3380CC4-5D6E-409C-BE32-E72D297353CC}">
                <c16:uniqueId val="{00000007-62C5-4F0F-893A-A57EE78D5BCB}"/>
              </c:ext>
            </c:extLst>
          </c:dPt>
          <c:dPt>
            <c:idx val="4"/>
            <c:bubble3D val="0"/>
            <c:spPr>
              <a:solidFill>
                <a:srgbClr val="DBE3FF"/>
              </a:solidFill>
              <a:ln>
                <a:solidFill>
                  <a:schemeClr val="bg1"/>
                </a:solidFill>
              </a:ln>
            </c:spPr>
            <c:extLst>
              <c:ext xmlns:c16="http://schemas.microsoft.com/office/drawing/2014/chart" uri="{C3380CC4-5D6E-409C-BE32-E72D297353CC}">
                <c16:uniqueId val="{00000009-62C5-4F0F-893A-A57EE78D5BCB}"/>
              </c:ext>
            </c:extLst>
          </c:dPt>
          <c:dLbls>
            <c:dLbl>
              <c:idx val="0"/>
              <c:layout>
                <c:manualLayout>
                  <c:x val="-0.21035664659564621"/>
                  <c:y val="-0.21078004606238926"/>
                </c:manualLayout>
              </c:layout>
              <c:spPr>
                <a:noFill/>
                <a:ln>
                  <a:noFill/>
                </a:ln>
                <a:effectLst/>
              </c:spPr>
              <c:txPr>
                <a:bodyPr/>
                <a:lstStyle/>
                <a:p>
                  <a:pPr>
                    <a:defRPr sz="800">
                      <a:solidFill>
                        <a:srgbClr val="FFFFFF"/>
                      </a:solidFill>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62C5-4F0F-893A-A57EE78D5BCB}"/>
                </c:ext>
              </c:extLst>
            </c:dLbl>
            <c:dLbl>
              <c:idx val="1"/>
              <c:layout>
                <c:manualLayout>
                  <c:x val="-1.2581056044465031E-3"/>
                  <c:y val="0.11534752283207667"/>
                </c:manualLayout>
              </c:layout>
              <c:spPr>
                <a:noFill/>
                <a:ln>
                  <a:noFill/>
                </a:ln>
                <a:effectLst/>
              </c:spPr>
              <c:txPr>
                <a:bodyPr/>
                <a:lstStyle/>
                <a:p>
                  <a:pPr>
                    <a:defRPr sz="800">
                      <a:solidFill>
                        <a:sysClr val="windowText" lastClr="000000"/>
                      </a:solidFill>
                    </a:defRPr>
                  </a:pPr>
                  <a:endParaRPr lang="fr-FR"/>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2C5-4F0F-893A-A57EE78D5BCB}"/>
                </c:ext>
              </c:extLst>
            </c:dLbl>
            <c:dLbl>
              <c:idx val="2"/>
              <c:layout>
                <c:manualLayout>
                  <c:x val="-2.1253666821059131E-2"/>
                  <c:y val="8.9359931150531119E-2"/>
                </c:manualLayout>
              </c:layout>
              <c:spPr>
                <a:noFill/>
                <a:ln>
                  <a:noFill/>
                </a:ln>
                <a:effectLst/>
              </c:spPr>
              <c:txPr>
                <a:bodyPr/>
                <a:lstStyle/>
                <a:p>
                  <a:pPr>
                    <a:defRPr sz="800">
                      <a:solidFill>
                        <a:sysClr val="windowText" lastClr="000000"/>
                      </a:solidFill>
                    </a:defRPr>
                  </a:pPr>
                  <a:endParaRPr lang="fr-FR"/>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2C5-4F0F-893A-A57EE78D5BCB}"/>
                </c:ext>
              </c:extLst>
            </c:dLbl>
            <c:dLbl>
              <c:idx val="3"/>
              <c:spPr>
                <a:noFill/>
                <a:ln>
                  <a:noFill/>
                </a:ln>
                <a:effectLst/>
              </c:spPr>
              <c:txPr>
                <a:bodyPr/>
                <a:lstStyle/>
                <a:p>
                  <a:pPr>
                    <a:defRPr sz="800">
                      <a:solidFill>
                        <a:sysClr val="windowText" lastClr="000000"/>
                      </a:solidFill>
                    </a:defRPr>
                  </a:pPr>
                  <a:endParaRPr lang="fr-FR"/>
                </a:p>
              </c:txPr>
              <c:showLegendKey val="0"/>
              <c:showVal val="0"/>
              <c:showCatName val="1"/>
              <c:showSerName val="0"/>
              <c:showPercent val="1"/>
              <c:showBubbleSize val="0"/>
              <c:extLst>
                <c:ext xmlns:c15="http://schemas.microsoft.com/office/drawing/2012/chart" uri="{CE6537A1-D6FC-4f65-9D91-7224C49458BB}">
                  <c15:layout>
                    <c:manualLayout>
                      <c:w val="0.21058965102286403"/>
                      <c:h val="0.17102131369954787"/>
                    </c:manualLayout>
                  </c15:layout>
                </c:ext>
                <c:ext xmlns:c16="http://schemas.microsoft.com/office/drawing/2014/chart" uri="{C3380CC4-5D6E-409C-BE32-E72D297353CC}">
                  <c16:uniqueId val="{00000007-62C5-4F0F-893A-A57EE78D5BCB}"/>
                </c:ext>
              </c:extLst>
            </c:dLbl>
            <c:dLbl>
              <c:idx val="4"/>
              <c:spPr>
                <a:noFill/>
                <a:ln>
                  <a:noFill/>
                </a:ln>
                <a:effectLst/>
              </c:spPr>
              <c:txPr>
                <a:bodyPr/>
                <a:lstStyle/>
                <a:p>
                  <a:pPr>
                    <a:defRPr sz="800">
                      <a:solidFill>
                        <a:sysClr val="windowText" lastClr="000000"/>
                      </a:solidFill>
                    </a:defRPr>
                  </a:pPr>
                  <a:endParaRPr lang="fr-FR"/>
                </a:p>
              </c:txPr>
              <c:showLegendKey val="0"/>
              <c:showVal val="0"/>
              <c:showCatName val="1"/>
              <c:showSerName val="0"/>
              <c:showPercent val="1"/>
              <c:showBubbleSize val="0"/>
              <c:extLst>
                <c:ext xmlns:c15="http://schemas.microsoft.com/office/drawing/2012/chart" uri="{CE6537A1-D6FC-4f65-9D91-7224C49458BB}">
                  <c15:layout>
                    <c:manualLayout>
                      <c:w val="0.22503008423586041"/>
                      <c:h val="0.17102131369954787"/>
                    </c:manualLayout>
                  </c15:layout>
                </c:ext>
                <c:ext xmlns:c16="http://schemas.microsoft.com/office/drawing/2014/chart" uri="{C3380CC4-5D6E-409C-BE32-E72D297353CC}">
                  <c16:uniqueId val="{00000009-62C5-4F0F-893A-A57EE78D5BCB}"/>
                </c:ext>
              </c:extLst>
            </c:dLbl>
            <c:spPr>
              <a:noFill/>
              <a:ln>
                <a:noFill/>
              </a:ln>
              <a:effectLst/>
            </c:spPr>
            <c:txPr>
              <a:bodyPr/>
              <a:lstStyle/>
              <a:p>
                <a:pPr>
                  <a:defRPr sz="800">
                    <a:solidFill>
                      <a:schemeClr val="bg1">
                        <a:lumMod val="10000"/>
                      </a:schemeClr>
                    </a:solidFill>
                  </a:defRPr>
                </a:pPr>
                <a:endParaRPr lang="fr-FR"/>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Lit>
              <c:ptCount val="5"/>
              <c:pt idx="0">
                <c:v>Catégorie A</c:v>
              </c:pt>
              <c:pt idx="1">
                <c:v>Catégorie B</c:v>
              </c:pt>
              <c:pt idx="2">
                <c:v>Catégorie C</c:v>
              </c:pt>
              <c:pt idx="3">
                <c:v>Catégorie D</c:v>
              </c:pt>
              <c:pt idx="4">
                <c:v>Catégorie E</c:v>
              </c:pt>
            </c:strLit>
          </c:cat>
          <c:val>
            <c:numRef>
              <c:f>(Alim!$B$3:$B$5,Alim!$B$7:$B$8)</c:f>
              <c:numCache>
                <c:formatCode>#,##0</c:formatCode>
                <c:ptCount val="5"/>
                <c:pt idx="0">
                  <c:v>13573</c:v>
                </c:pt>
                <c:pt idx="1">
                  <c:v>1921</c:v>
                </c:pt>
                <c:pt idx="2">
                  <c:v>1208</c:v>
                </c:pt>
                <c:pt idx="3">
                  <c:v>776</c:v>
                </c:pt>
                <c:pt idx="4">
                  <c:v>660</c:v>
                </c:pt>
              </c:numCache>
            </c:numRef>
          </c:val>
          <c:extLst>
            <c:ext xmlns:c16="http://schemas.microsoft.com/office/drawing/2014/chart" uri="{C3380CC4-5D6E-409C-BE32-E72D297353CC}">
              <c16:uniqueId val="{0000000A-62C5-4F0F-893A-A57EE78D5BCB}"/>
            </c:ext>
          </c:extLst>
        </c:ser>
        <c:dLbls>
          <c:showLegendKey val="0"/>
          <c:showVal val="0"/>
          <c:showCatName val="0"/>
          <c:showSerName val="0"/>
          <c:showPercent val="0"/>
          <c:showBubbleSize val="0"/>
          <c:showLeaderLines val="1"/>
        </c:dLbls>
        <c:firstSliceAng val="0"/>
      </c:pieChart>
    </c:plotArea>
    <c:plotVisOnly val="1"/>
    <c:dispBlanksAs val="gap"/>
    <c:showDLblsOverMax val="0"/>
  </c:chart>
  <c:spPr>
    <a:noFill/>
    <a:ln>
      <a:noFill/>
    </a:ln>
  </c:sp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4.xml"/><Relationship Id="rId13" Type="http://schemas.openxmlformats.org/officeDocument/2006/relationships/image" Target="../media/image6.png"/><Relationship Id="rId18" Type="http://schemas.openxmlformats.org/officeDocument/2006/relationships/image" Target="../media/image10.emf"/><Relationship Id="rId3" Type="http://schemas.openxmlformats.org/officeDocument/2006/relationships/image" Target="../media/image3.png"/><Relationship Id="rId21" Type="http://schemas.openxmlformats.org/officeDocument/2006/relationships/image" Target="../media/image13.jpeg"/><Relationship Id="rId7" Type="http://schemas.openxmlformats.org/officeDocument/2006/relationships/chart" Target="../charts/chart3.xml"/><Relationship Id="rId12" Type="http://schemas.openxmlformats.org/officeDocument/2006/relationships/image" Target="../media/image5.png"/><Relationship Id="rId17" Type="http://schemas.openxmlformats.org/officeDocument/2006/relationships/image" Target="../media/image9.emf"/><Relationship Id="rId2" Type="http://schemas.openxmlformats.org/officeDocument/2006/relationships/image" Target="../media/image2.svg"/><Relationship Id="rId16" Type="http://schemas.openxmlformats.org/officeDocument/2006/relationships/image" Target="../media/image8.png"/><Relationship Id="rId20" Type="http://schemas.openxmlformats.org/officeDocument/2006/relationships/image" Target="../media/image12.png"/><Relationship Id="rId1" Type="http://schemas.openxmlformats.org/officeDocument/2006/relationships/image" Target="../media/image1.png"/><Relationship Id="rId6" Type="http://schemas.openxmlformats.org/officeDocument/2006/relationships/chart" Target="../charts/chart2.xml"/><Relationship Id="rId11" Type="http://schemas.openxmlformats.org/officeDocument/2006/relationships/chart" Target="../charts/chart7.xml"/><Relationship Id="rId5" Type="http://schemas.openxmlformats.org/officeDocument/2006/relationships/chart" Target="../charts/chart1.xml"/><Relationship Id="rId15" Type="http://schemas.openxmlformats.org/officeDocument/2006/relationships/chart" Target="../charts/chart8.xml"/><Relationship Id="rId10" Type="http://schemas.openxmlformats.org/officeDocument/2006/relationships/chart" Target="../charts/chart6.xml"/><Relationship Id="rId19" Type="http://schemas.openxmlformats.org/officeDocument/2006/relationships/image" Target="../media/image11.jpeg"/><Relationship Id="rId4" Type="http://schemas.openxmlformats.org/officeDocument/2006/relationships/image" Target="../media/image4.svg"/><Relationship Id="rId9" Type="http://schemas.openxmlformats.org/officeDocument/2006/relationships/chart" Target="../charts/chart5.xml"/><Relationship Id="rId14" Type="http://schemas.openxmlformats.org/officeDocument/2006/relationships/image" Target="../media/image7.jpeg"/><Relationship Id="rId22" Type="http://schemas.openxmlformats.org/officeDocument/2006/relationships/image" Target="../media/image14.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17.emf"/><Relationship Id="rId2" Type="http://schemas.openxmlformats.org/officeDocument/2006/relationships/image" Target="../media/image16.emf"/><Relationship Id="rId1" Type="http://schemas.openxmlformats.org/officeDocument/2006/relationships/image" Target="../media/image15.emf"/></Relationships>
</file>

<file path=xl/drawings/drawing1.xml><?xml version="1.0" encoding="utf-8"?>
<xdr:wsDr xmlns:xdr="http://schemas.openxmlformats.org/drawingml/2006/spreadsheetDrawing" xmlns:a="http://schemas.openxmlformats.org/drawingml/2006/main">
  <xdr:twoCellAnchor>
    <xdr:from>
      <xdr:col>12</xdr:col>
      <xdr:colOff>135889</xdr:colOff>
      <xdr:row>37</xdr:row>
      <xdr:rowOff>0</xdr:rowOff>
    </xdr:from>
    <xdr:to>
      <xdr:col>21</xdr:col>
      <xdr:colOff>28575</xdr:colOff>
      <xdr:row>39</xdr:row>
      <xdr:rowOff>26670</xdr:rowOff>
    </xdr:to>
    <xdr:sp macro="" textlink="">
      <xdr:nvSpPr>
        <xdr:cNvPr id="203" name="Rectangle à coins arrondis 4">
          <a:extLst>
            <a:ext uri="{FF2B5EF4-FFF2-40B4-BE49-F238E27FC236}">
              <a16:creationId xmlns:a16="http://schemas.microsoft.com/office/drawing/2014/main" id="{55BB9DD6-5AE4-4901-AADF-404EA6DE16EC}"/>
            </a:ext>
          </a:extLst>
        </xdr:cNvPr>
        <xdr:cNvSpPr/>
      </xdr:nvSpPr>
      <xdr:spPr>
        <a:xfrm>
          <a:off x="9375139" y="8210550"/>
          <a:ext cx="7007861" cy="369570"/>
        </a:xfrm>
        <a:prstGeom prst="roundRect">
          <a:avLst/>
        </a:prstGeom>
        <a:solidFill>
          <a:srgbClr val="F8FAFE"/>
        </a:solidFill>
        <a:ln w="127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fr-FR" sz="1100" b="1" i="0" u="none" strike="noStrike" kern="0" cap="none" spc="0" normalizeH="0" baseline="0" noProof="0">
            <a:ln>
              <a:noFill/>
            </a:ln>
            <a:solidFill>
              <a:srgbClr val="406BDE"/>
            </a:solidFill>
            <a:effectLst/>
            <a:uLnTx/>
            <a:uFillTx/>
            <a:latin typeface="Calibri"/>
            <a:ea typeface="+mn-ea"/>
            <a:cs typeface="+mn-cs"/>
          </a:endParaRPr>
        </a:p>
      </xdr:txBody>
    </xdr:sp>
    <xdr:clientData/>
  </xdr:twoCellAnchor>
  <xdr:twoCellAnchor>
    <xdr:from>
      <xdr:col>12</xdr:col>
      <xdr:colOff>133350</xdr:colOff>
      <xdr:row>25</xdr:row>
      <xdr:rowOff>6350</xdr:rowOff>
    </xdr:from>
    <xdr:to>
      <xdr:col>17</xdr:col>
      <xdr:colOff>692151</xdr:colOff>
      <xdr:row>26</xdr:row>
      <xdr:rowOff>6350</xdr:rowOff>
    </xdr:to>
    <xdr:sp macro="" textlink="">
      <xdr:nvSpPr>
        <xdr:cNvPr id="199" name="Rectangle à coins arrondis 4">
          <a:extLst>
            <a:ext uri="{FF2B5EF4-FFF2-40B4-BE49-F238E27FC236}">
              <a16:creationId xmlns:a16="http://schemas.microsoft.com/office/drawing/2014/main" id="{93635C0A-AD12-439A-8480-184797C60CC5}"/>
            </a:ext>
          </a:extLst>
        </xdr:cNvPr>
        <xdr:cNvSpPr/>
      </xdr:nvSpPr>
      <xdr:spPr>
        <a:xfrm>
          <a:off x="9591675" y="5835650"/>
          <a:ext cx="4559301" cy="390525"/>
        </a:xfrm>
        <a:prstGeom prst="roundRect">
          <a:avLst/>
        </a:prstGeom>
        <a:solidFill>
          <a:srgbClr val="F8FAFE"/>
        </a:solidFill>
        <a:ln w="127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fr-FR" sz="1100" b="1" i="0" u="none" strike="noStrike" kern="0" cap="none" spc="0" normalizeH="0" baseline="0" noProof="0">
            <a:ln>
              <a:noFill/>
            </a:ln>
            <a:solidFill>
              <a:srgbClr val="406BDE"/>
            </a:solidFill>
            <a:effectLst/>
            <a:uLnTx/>
            <a:uFillTx/>
            <a:latin typeface="Calibri"/>
            <a:ea typeface="+mn-ea"/>
            <a:cs typeface="+mn-cs"/>
          </a:endParaRPr>
        </a:p>
      </xdr:txBody>
    </xdr:sp>
    <xdr:clientData/>
  </xdr:twoCellAnchor>
  <xdr:twoCellAnchor>
    <xdr:from>
      <xdr:col>12</xdr:col>
      <xdr:colOff>114300</xdr:colOff>
      <xdr:row>14</xdr:row>
      <xdr:rowOff>44450</xdr:rowOff>
    </xdr:from>
    <xdr:to>
      <xdr:col>17</xdr:col>
      <xdr:colOff>676276</xdr:colOff>
      <xdr:row>16</xdr:row>
      <xdr:rowOff>73025</xdr:rowOff>
    </xdr:to>
    <xdr:sp macro="" textlink="">
      <xdr:nvSpPr>
        <xdr:cNvPr id="194" name="Rectangle à coins arrondis 4">
          <a:extLst>
            <a:ext uri="{FF2B5EF4-FFF2-40B4-BE49-F238E27FC236}">
              <a16:creationId xmlns:a16="http://schemas.microsoft.com/office/drawing/2014/main" id="{7BD76880-9E25-4591-8002-2BF30F4D479D}"/>
            </a:ext>
          </a:extLst>
        </xdr:cNvPr>
        <xdr:cNvSpPr/>
      </xdr:nvSpPr>
      <xdr:spPr>
        <a:xfrm>
          <a:off x="9572625" y="2987675"/>
          <a:ext cx="4562476" cy="428625"/>
        </a:xfrm>
        <a:prstGeom prst="roundRect">
          <a:avLst/>
        </a:prstGeom>
        <a:solidFill>
          <a:srgbClr val="F8FAFE"/>
        </a:solidFill>
        <a:ln w="127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fr-FR" sz="1100" b="1" i="0" u="none" strike="noStrike" kern="0" cap="none" spc="0" normalizeH="0" baseline="0" noProof="0">
            <a:ln>
              <a:noFill/>
            </a:ln>
            <a:solidFill>
              <a:srgbClr val="406BDE"/>
            </a:solidFill>
            <a:effectLst/>
            <a:uLnTx/>
            <a:uFillTx/>
            <a:latin typeface="Calibri"/>
            <a:ea typeface="+mn-ea"/>
            <a:cs typeface="+mn-cs"/>
          </a:endParaRPr>
        </a:p>
      </xdr:txBody>
    </xdr:sp>
    <xdr:clientData/>
  </xdr:twoCellAnchor>
  <xdr:twoCellAnchor>
    <xdr:from>
      <xdr:col>5</xdr:col>
      <xdr:colOff>241300</xdr:colOff>
      <xdr:row>57</xdr:row>
      <xdr:rowOff>107949</xdr:rowOff>
    </xdr:from>
    <xdr:to>
      <xdr:col>8</xdr:col>
      <xdr:colOff>714376</xdr:colOff>
      <xdr:row>59</xdr:row>
      <xdr:rowOff>6350</xdr:rowOff>
    </xdr:to>
    <xdr:sp macro="" textlink="">
      <xdr:nvSpPr>
        <xdr:cNvPr id="189" name="Rectangle à coins arrondis 4">
          <a:extLst>
            <a:ext uri="{FF2B5EF4-FFF2-40B4-BE49-F238E27FC236}">
              <a16:creationId xmlns:a16="http://schemas.microsoft.com/office/drawing/2014/main" id="{621825C2-CC71-409F-AE1B-13F54EAF7587}"/>
            </a:ext>
          </a:extLst>
        </xdr:cNvPr>
        <xdr:cNvSpPr/>
      </xdr:nvSpPr>
      <xdr:spPr>
        <a:xfrm>
          <a:off x="4117975" y="13281024"/>
          <a:ext cx="2873376" cy="374651"/>
        </a:xfrm>
        <a:prstGeom prst="roundRect">
          <a:avLst/>
        </a:prstGeom>
        <a:solidFill>
          <a:srgbClr val="F8FAFE"/>
        </a:solidFill>
        <a:ln w="127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fr-FR" sz="1100" b="1" i="0" u="none" strike="noStrike" kern="0" cap="none" spc="0" normalizeH="0" baseline="0" noProof="0">
            <a:ln>
              <a:noFill/>
            </a:ln>
            <a:solidFill>
              <a:srgbClr val="406BDE"/>
            </a:solidFill>
            <a:effectLst/>
            <a:uLnTx/>
            <a:uFillTx/>
            <a:latin typeface="Calibri"/>
            <a:ea typeface="+mn-ea"/>
            <a:cs typeface="+mn-cs"/>
          </a:endParaRPr>
        </a:p>
      </xdr:txBody>
    </xdr:sp>
    <xdr:clientData/>
  </xdr:twoCellAnchor>
  <xdr:twoCellAnchor>
    <xdr:from>
      <xdr:col>0</xdr:col>
      <xdr:colOff>114300</xdr:colOff>
      <xdr:row>70</xdr:row>
      <xdr:rowOff>190500</xdr:rowOff>
    </xdr:from>
    <xdr:to>
      <xdr:col>2</xdr:col>
      <xdr:colOff>473075</xdr:colOff>
      <xdr:row>72</xdr:row>
      <xdr:rowOff>187325</xdr:rowOff>
    </xdr:to>
    <xdr:sp macro="" textlink="">
      <xdr:nvSpPr>
        <xdr:cNvPr id="165" name="Rectangle à coins arrondis 4">
          <a:extLst>
            <a:ext uri="{FF2B5EF4-FFF2-40B4-BE49-F238E27FC236}">
              <a16:creationId xmlns:a16="http://schemas.microsoft.com/office/drawing/2014/main" id="{D6413FFB-79ED-4A71-A54F-E530ED256887}"/>
            </a:ext>
          </a:extLst>
        </xdr:cNvPr>
        <xdr:cNvSpPr/>
      </xdr:nvSpPr>
      <xdr:spPr>
        <a:xfrm>
          <a:off x="114300" y="16097250"/>
          <a:ext cx="1958975" cy="396875"/>
        </a:xfrm>
        <a:prstGeom prst="roundRect">
          <a:avLst/>
        </a:prstGeom>
        <a:solidFill>
          <a:srgbClr val="F8FAFE"/>
        </a:solidFill>
        <a:ln w="127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fr-FR" sz="1100" b="1" i="0" u="none" strike="noStrike" kern="0" cap="none" spc="0" normalizeH="0" baseline="0" noProof="0">
            <a:ln>
              <a:noFill/>
            </a:ln>
            <a:solidFill>
              <a:srgbClr val="406BDE"/>
            </a:solidFill>
            <a:effectLst/>
            <a:uLnTx/>
            <a:uFillTx/>
            <a:latin typeface="Calibri"/>
            <a:ea typeface="+mn-ea"/>
            <a:cs typeface="+mn-cs"/>
          </a:endParaRPr>
        </a:p>
      </xdr:txBody>
    </xdr:sp>
    <xdr:clientData/>
  </xdr:twoCellAnchor>
  <xdr:twoCellAnchor>
    <xdr:from>
      <xdr:col>0</xdr:col>
      <xdr:colOff>0</xdr:colOff>
      <xdr:row>42</xdr:row>
      <xdr:rowOff>304800</xdr:rowOff>
    </xdr:from>
    <xdr:to>
      <xdr:col>4</xdr:col>
      <xdr:colOff>685801</xdr:colOff>
      <xdr:row>44</xdr:row>
      <xdr:rowOff>47625</xdr:rowOff>
    </xdr:to>
    <xdr:sp macro="" textlink="">
      <xdr:nvSpPr>
        <xdr:cNvPr id="164" name="Rectangle à coins arrondis 4">
          <a:extLst>
            <a:ext uri="{FF2B5EF4-FFF2-40B4-BE49-F238E27FC236}">
              <a16:creationId xmlns:a16="http://schemas.microsoft.com/office/drawing/2014/main" id="{FA59FE0A-F211-43DC-8A48-E7377E847C11}"/>
            </a:ext>
          </a:extLst>
        </xdr:cNvPr>
        <xdr:cNvSpPr/>
      </xdr:nvSpPr>
      <xdr:spPr>
        <a:xfrm>
          <a:off x="0" y="10201275"/>
          <a:ext cx="3686176" cy="314325"/>
        </a:xfrm>
        <a:prstGeom prst="roundRect">
          <a:avLst/>
        </a:prstGeom>
        <a:solidFill>
          <a:srgbClr val="F8FAFE"/>
        </a:solidFill>
        <a:ln w="127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fr-FR" sz="1100" b="1" i="0" u="none" strike="noStrike" kern="0" cap="none" spc="0" normalizeH="0" baseline="0" noProof="0">
            <a:ln>
              <a:noFill/>
            </a:ln>
            <a:solidFill>
              <a:srgbClr val="406BDE"/>
            </a:solidFill>
            <a:effectLst/>
            <a:uLnTx/>
            <a:uFillTx/>
            <a:latin typeface="Calibri"/>
            <a:ea typeface="+mn-ea"/>
            <a:cs typeface="+mn-cs"/>
          </a:endParaRPr>
        </a:p>
      </xdr:txBody>
    </xdr:sp>
    <xdr:clientData/>
  </xdr:twoCellAnchor>
  <xdr:twoCellAnchor>
    <xdr:from>
      <xdr:col>0</xdr:col>
      <xdr:colOff>21590</xdr:colOff>
      <xdr:row>59</xdr:row>
      <xdr:rowOff>135890</xdr:rowOff>
    </xdr:from>
    <xdr:to>
      <xdr:col>4</xdr:col>
      <xdr:colOff>171449</xdr:colOff>
      <xdr:row>61</xdr:row>
      <xdr:rowOff>133985</xdr:rowOff>
    </xdr:to>
    <xdr:sp macro="" textlink="">
      <xdr:nvSpPr>
        <xdr:cNvPr id="163" name="Rectangle à coins arrondis 4">
          <a:extLst>
            <a:ext uri="{FF2B5EF4-FFF2-40B4-BE49-F238E27FC236}">
              <a16:creationId xmlns:a16="http://schemas.microsoft.com/office/drawing/2014/main" id="{455E7C92-1F25-44DF-A3CD-2343E17BE58A}"/>
            </a:ext>
          </a:extLst>
        </xdr:cNvPr>
        <xdr:cNvSpPr/>
      </xdr:nvSpPr>
      <xdr:spPr>
        <a:xfrm>
          <a:off x="21590" y="12689840"/>
          <a:ext cx="3083559" cy="340995"/>
        </a:xfrm>
        <a:prstGeom prst="roundRect">
          <a:avLst/>
        </a:prstGeom>
        <a:solidFill>
          <a:srgbClr val="F8FAFE"/>
        </a:solidFill>
        <a:ln w="127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fr-FR" sz="1100" b="1" i="0" u="none" strike="noStrike" kern="0" cap="none" spc="0" normalizeH="0" baseline="0" noProof="0">
            <a:ln>
              <a:noFill/>
            </a:ln>
            <a:solidFill>
              <a:srgbClr val="406BDE"/>
            </a:solidFill>
            <a:effectLst/>
            <a:uLnTx/>
            <a:uFillTx/>
            <a:latin typeface="Calibri"/>
            <a:ea typeface="+mn-ea"/>
            <a:cs typeface="+mn-cs"/>
          </a:endParaRPr>
        </a:p>
      </xdr:txBody>
    </xdr:sp>
    <xdr:clientData/>
  </xdr:twoCellAnchor>
  <xdr:twoCellAnchor>
    <xdr:from>
      <xdr:col>5</xdr:col>
      <xdr:colOff>260349</xdr:colOff>
      <xdr:row>43</xdr:row>
      <xdr:rowOff>95249</xdr:rowOff>
    </xdr:from>
    <xdr:to>
      <xdr:col>11</xdr:col>
      <xdr:colOff>38101</xdr:colOff>
      <xdr:row>45</xdr:row>
      <xdr:rowOff>76200</xdr:rowOff>
    </xdr:to>
    <xdr:sp macro="" textlink="">
      <xdr:nvSpPr>
        <xdr:cNvPr id="155" name="Rectangle à coins arrondis 4">
          <a:extLst>
            <a:ext uri="{FF2B5EF4-FFF2-40B4-BE49-F238E27FC236}">
              <a16:creationId xmlns:a16="http://schemas.microsoft.com/office/drawing/2014/main" id="{BF21B89C-107A-4949-905D-68B385D8EB0F}"/>
            </a:ext>
          </a:extLst>
        </xdr:cNvPr>
        <xdr:cNvSpPr/>
      </xdr:nvSpPr>
      <xdr:spPr>
        <a:xfrm>
          <a:off x="4137024" y="10334624"/>
          <a:ext cx="4559302" cy="381001"/>
        </a:xfrm>
        <a:prstGeom prst="roundRect">
          <a:avLst/>
        </a:prstGeom>
        <a:solidFill>
          <a:srgbClr val="F8FAFE"/>
        </a:solidFill>
        <a:ln w="127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fr-FR" sz="1100" b="1" i="0" u="none" strike="noStrike" kern="0" cap="none" spc="0" normalizeH="0" baseline="0" noProof="0">
            <a:ln>
              <a:noFill/>
            </a:ln>
            <a:solidFill>
              <a:srgbClr val="406BDE"/>
            </a:solidFill>
            <a:effectLst/>
            <a:uLnTx/>
            <a:uFillTx/>
            <a:latin typeface="Calibri"/>
            <a:ea typeface="+mn-ea"/>
            <a:cs typeface="+mn-cs"/>
          </a:endParaRPr>
        </a:p>
      </xdr:txBody>
    </xdr:sp>
    <xdr:clientData/>
  </xdr:twoCellAnchor>
  <xdr:twoCellAnchor>
    <xdr:from>
      <xdr:col>5</xdr:col>
      <xdr:colOff>285749</xdr:colOff>
      <xdr:row>62</xdr:row>
      <xdr:rowOff>101600</xdr:rowOff>
    </xdr:from>
    <xdr:to>
      <xdr:col>11</xdr:col>
      <xdr:colOff>66675</xdr:colOff>
      <xdr:row>65</xdr:row>
      <xdr:rowOff>9525</xdr:rowOff>
    </xdr:to>
    <xdr:sp macro="" textlink="">
      <xdr:nvSpPr>
        <xdr:cNvPr id="153" name="Rectangle à coins arrondis 4">
          <a:extLst>
            <a:ext uri="{FF2B5EF4-FFF2-40B4-BE49-F238E27FC236}">
              <a16:creationId xmlns:a16="http://schemas.microsoft.com/office/drawing/2014/main" id="{7F5B16BE-77DB-4311-B801-630DCAE3EF41}"/>
            </a:ext>
          </a:extLst>
        </xdr:cNvPr>
        <xdr:cNvSpPr/>
      </xdr:nvSpPr>
      <xdr:spPr>
        <a:xfrm>
          <a:off x="4162424" y="14408150"/>
          <a:ext cx="4562476" cy="393700"/>
        </a:xfrm>
        <a:prstGeom prst="roundRect">
          <a:avLst/>
        </a:prstGeom>
        <a:solidFill>
          <a:srgbClr val="F8FAFE"/>
        </a:solidFill>
        <a:ln w="127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fr-FR" sz="1100" b="1" i="0" u="none" strike="noStrike" kern="0" cap="none" spc="0" normalizeH="0" baseline="0" noProof="0">
            <a:ln>
              <a:noFill/>
            </a:ln>
            <a:solidFill>
              <a:srgbClr val="406BDE"/>
            </a:solidFill>
            <a:effectLst/>
            <a:uLnTx/>
            <a:uFillTx/>
            <a:latin typeface="Calibri"/>
            <a:ea typeface="+mn-ea"/>
            <a:cs typeface="+mn-cs"/>
          </a:endParaRPr>
        </a:p>
      </xdr:txBody>
    </xdr:sp>
    <xdr:clientData/>
  </xdr:twoCellAnchor>
  <xdr:twoCellAnchor>
    <xdr:from>
      <xdr:col>0</xdr:col>
      <xdr:colOff>15240</xdr:colOff>
      <xdr:row>23</xdr:row>
      <xdr:rowOff>83820</xdr:rowOff>
    </xdr:from>
    <xdr:to>
      <xdr:col>12</xdr:col>
      <xdr:colOff>15240</xdr:colOff>
      <xdr:row>42</xdr:row>
      <xdr:rowOff>242570</xdr:rowOff>
    </xdr:to>
    <xdr:sp macro="" textlink="">
      <xdr:nvSpPr>
        <xdr:cNvPr id="147" name="Rectangle 146">
          <a:extLst>
            <a:ext uri="{FF2B5EF4-FFF2-40B4-BE49-F238E27FC236}">
              <a16:creationId xmlns:a16="http://schemas.microsoft.com/office/drawing/2014/main" id="{C6D4E677-D11D-8947-EA53-2F7D7C1CA6A7}"/>
            </a:ext>
          </a:extLst>
        </xdr:cNvPr>
        <xdr:cNvSpPr/>
      </xdr:nvSpPr>
      <xdr:spPr>
        <a:xfrm>
          <a:off x="15240" y="4800600"/>
          <a:ext cx="9258300" cy="4677410"/>
        </a:xfrm>
        <a:prstGeom prst="rect">
          <a:avLst/>
        </a:prstGeom>
        <a:solidFill>
          <a:srgbClr val="F8FAF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0</xdr:col>
      <xdr:colOff>183515</xdr:colOff>
      <xdr:row>28</xdr:row>
      <xdr:rowOff>72391</xdr:rowOff>
    </xdr:from>
    <xdr:to>
      <xdr:col>1</xdr:col>
      <xdr:colOff>260320</xdr:colOff>
      <xdr:row>36</xdr:row>
      <xdr:rowOff>95251</xdr:rowOff>
    </xdr:to>
    <xdr:pic>
      <xdr:nvPicPr>
        <xdr:cNvPr id="116" name="Graphique 115" descr="Femme portant un panneau">
          <a:extLst>
            <a:ext uri="{FF2B5EF4-FFF2-40B4-BE49-F238E27FC236}">
              <a16:creationId xmlns:a16="http://schemas.microsoft.com/office/drawing/2014/main" id="{DAB369D4-1544-282D-AB89-471E0BDB625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83515" y="6648451"/>
          <a:ext cx="861665" cy="1584960"/>
        </a:xfrm>
        <a:prstGeom prst="rect">
          <a:avLst/>
        </a:prstGeom>
      </xdr:spPr>
    </xdr:pic>
    <xdr:clientData/>
  </xdr:twoCellAnchor>
  <xdr:twoCellAnchor>
    <xdr:from>
      <xdr:col>0</xdr:col>
      <xdr:colOff>165099</xdr:colOff>
      <xdr:row>23</xdr:row>
      <xdr:rowOff>136524</xdr:rowOff>
    </xdr:from>
    <xdr:to>
      <xdr:col>2</xdr:col>
      <xdr:colOff>361950</xdr:colOff>
      <xdr:row>28</xdr:row>
      <xdr:rowOff>130175</xdr:rowOff>
    </xdr:to>
    <xdr:sp macro="" textlink="">
      <xdr:nvSpPr>
        <xdr:cNvPr id="72" name="Espace réservé du texte 11">
          <a:extLst>
            <a:ext uri="{FF2B5EF4-FFF2-40B4-BE49-F238E27FC236}">
              <a16:creationId xmlns:a16="http://schemas.microsoft.com/office/drawing/2014/main" id="{D7B2FFD8-FC75-A02A-E08B-469A7055704F}"/>
            </a:ext>
          </a:extLst>
        </xdr:cNvPr>
        <xdr:cNvSpPr>
          <a:spLocks noGrp="1"/>
        </xdr:cNvSpPr>
      </xdr:nvSpPr>
      <xdr:spPr bwMode="gray">
        <a:xfrm>
          <a:off x="165099" y="5280024"/>
          <a:ext cx="1797051" cy="1851026"/>
        </a:xfrm>
        <a:prstGeom prst="rect">
          <a:avLst/>
        </a:prstGeom>
        <a:blipFill>
          <a:blip xmlns:r="http://schemas.openxmlformats.org/officeDocument/2006/relationships" r:embed="rId3">
            <a:extLst>
              <a:ext uri="{96DAC541-7B7A-43D3-8B79-37D633B846F1}">
                <asvg:svgBlip xmlns:asvg="http://schemas.microsoft.com/office/drawing/2016/SVG/main" r:embed="rId4"/>
              </a:ext>
            </a:extLst>
          </a:blip>
          <a:stretch>
            <a:fillRect/>
          </a:stretch>
        </a:blipFill>
      </xdr:spPr>
      <xdr:txBody>
        <a:bodyPr vert="horz" wrap="square" lIns="0" tIns="0" rIns="0" bIns="0" rtlCol="0" anchor="ctr" anchorCtr="0">
          <a:noAutofit/>
        </a:bodyPr>
        <a:lstStyle>
          <a:lvl1pPr marL="0" indent="0" algn="ctr" defTabSz="567019" rtl="0" eaLnBrk="1" latinLnBrk="0" hangingPunct="1">
            <a:lnSpc>
              <a:spcPct val="111000"/>
            </a:lnSpc>
            <a:spcBef>
              <a:spcPts val="0"/>
            </a:spcBef>
            <a:buFont typeface="Arial" panose="020B0604020202020204" pitchFamily="34" charset="0"/>
            <a:buNone/>
            <a:defRPr sz="100" kern="1200">
              <a:solidFill>
                <a:srgbClr val="333550">
                  <a:alpha val="0"/>
                </a:srgbClr>
              </a:solidFill>
              <a:latin typeface="Marianne"/>
            </a:defRPr>
          </a:lvl1pPr>
          <a:lvl2pPr marL="0" indent="0" algn="ctr" defTabSz="567019" rtl="0" eaLnBrk="1" latinLnBrk="0" hangingPunct="1">
            <a:lnSpc>
              <a:spcPct val="111000"/>
            </a:lnSpc>
            <a:spcBef>
              <a:spcPts val="0"/>
            </a:spcBef>
            <a:buFont typeface="Arial" panose="020B0604020202020204" pitchFamily="34" charset="0"/>
            <a:buNone/>
            <a:defRPr sz="100" kern="1200">
              <a:solidFill>
                <a:srgbClr val="333550">
                  <a:alpha val="0"/>
                </a:srgbClr>
              </a:solidFill>
              <a:latin typeface="Marianne"/>
            </a:defRPr>
          </a:lvl2pPr>
          <a:lvl3pPr marL="0" indent="0" algn="ctr" defTabSz="567019" rtl="0" eaLnBrk="1" latinLnBrk="0" hangingPunct="1">
            <a:lnSpc>
              <a:spcPct val="111000"/>
            </a:lnSpc>
            <a:spcBef>
              <a:spcPts val="0"/>
            </a:spcBef>
            <a:buFont typeface="Arial" panose="020B0604020202020204" pitchFamily="34" charset="0"/>
            <a:buNone/>
            <a:defRPr sz="100" kern="1200">
              <a:solidFill>
                <a:srgbClr val="333550">
                  <a:alpha val="0"/>
                </a:srgbClr>
              </a:solidFill>
              <a:latin typeface="Marianne"/>
            </a:defRPr>
          </a:lvl3pPr>
          <a:lvl4pPr marL="0" indent="0" algn="ctr" defTabSz="567019" rtl="0" eaLnBrk="1" latinLnBrk="0" hangingPunct="1">
            <a:lnSpc>
              <a:spcPct val="111000"/>
            </a:lnSpc>
            <a:spcBef>
              <a:spcPts val="0"/>
            </a:spcBef>
            <a:buFont typeface="Arial" panose="020B0604020202020204" pitchFamily="34" charset="0"/>
            <a:buNone/>
            <a:defRPr sz="100" kern="1200">
              <a:solidFill>
                <a:srgbClr val="333550">
                  <a:alpha val="0"/>
                </a:srgbClr>
              </a:solidFill>
              <a:latin typeface="Marianne"/>
            </a:defRPr>
          </a:lvl4pPr>
          <a:lvl5pPr marL="0" indent="0" algn="ctr" defTabSz="567019" rtl="0" eaLnBrk="1" latinLnBrk="0" hangingPunct="1">
            <a:lnSpc>
              <a:spcPct val="111000"/>
            </a:lnSpc>
            <a:spcBef>
              <a:spcPts val="0"/>
            </a:spcBef>
            <a:buFont typeface="Arial" panose="020B0604020202020204" pitchFamily="34" charset="0"/>
            <a:buNone/>
            <a:defRPr sz="100" kern="1200">
              <a:solidFill>
                <a:srgbClr val="333550">
                  <a:alpha val="0"/>
                </a:srgbClr>
              </a:solidFill>
              <a:latin typeface="Marianne"/>
            </a:defRPr>
          </a:lvl5pPr>
          <a:lvl6pPr marL="0" indent="0" algn="ctr" defTabSz="567019" rtl="0" eaLnBrk="1" latinLnBrk="0" hangingPunct="1">
            <a:lnSpc>
              <a:spcPct val="111000"/>
            </a:lnSpc>
            <a:spcBef>
              <a:spcPts val="0"/>
            </a:spcBef>
            <a:buFont typeface="Arial" panose="020B0604020202020204" pitchFamily="34" charset="0"/>
            <a:buNone/>
            <a:defRPr sz="100" kern="1200">
              <a:solidFill>
                <a:srgbClr val="333550">
                  <a:alpha val="0"/>
                </a:srgbClr>
              </a:solidFill>
              <a:latin typeface="Marianne"/>
            </a:defRPr>
          </a:lvl6pPr>
          <a:lvl7pPr marL="0" indent="0" algn="ctr" defTabSz="567019" rtl="0" eaLnBrk="1" latinLnBrk="0" hangingPunct="1">
            <a:lnSpc>
              <a:spcPct val="111000"/>
            </a:lnSpc>
            <a:spcBef>
              <a:spcPts val="0"/>
            </a:spcBef>
            <a:buFont typeface="Arial" panose="020B0604020202020204" pitchFamily="34" charset="0"/>
            <a:buNone/>
            <a:defRPr sz="100" kern="1200">
              <a:solidFill>
                <a:srgbClr val="333550">
                  <a:alpha val="0"/>
                </a:srgbClr>
              </a:solidFill>
              <a:latin typeface="Marianne"/>
            </a:defRPr>
          </a:lvl7pPr>
          <a:lvl8pPr marL="0" indent="0" algn="ctr" defTabSz="567019" rtl="0" eaLnBrk="1" latinLnBrk="0" hangingPunct="1">
            <a:lnSpc>
              <a:spcPct val="111000"/>
            </a:lnSpc>
            <a:spcBef>
              <a:spcPts val="0"/>
            </a:spcBef>
            <a:buFont typeface="Arial" panose="020B0604020202020204" pitchFamily="34" charset="0"/>
            <a:buNone/>
            <a:defRPr sz="100" kern="1200">
              <a:solidFill>
                <a:srgbClr val="333550">
                  <a:alpha val="0"/>
                </a:srgbClr>
              </a:solidFill>
              <a:latin typeface="Marianne"/>
            </a:defRPr>
          </a:lvl8pPr>
          <a:lvl9pPr marL="0" indent="0" algn="ctr" defTabSz="567019" rtl="0" eaLnBrk="1" latinLnBrk="0" hangingPunct="1">
            <a:lnSpc>
              <a:spcPct val="111000"/>
            </a:lnSpc>
            <a:spcBef>
              <a:spcPts val="0"/>
            </a:spcBef>
            <a:buFont typeface="Arial" panose="020B0604020202020204" pitchFamily="34" charset="0"/>
            <a:buNone/>
            <a:defRPr sz="100" kern="1200">
              <a:solidFill>
                <a:srgbClr val="333550">
                  <a:alpha val="0"/>
                </a:srgbClr>
              </a:solidFill>
              <a:latin typeface="Marianne"/>
            </a:defRPr>
          </a:lvl9pPr>
        </a:lstStyle>
        <a:p>
          <a:r>
            <a:rPr lang="fr-FR"/>
            <a:t> </a:t>
          </a:r>
        </a:p>
      </xdr:txBody>
    </xdr:sp>
    <xdr:clientData/>
  </xdr:twoCellAnchor>
  <xdr:twoCellAnchor>
    <xdr:from>
      <xdr:col>12</xdr:col>
      <xdr:colOff>393699</xdr:colOff>
      <xdr:row>16</xdr:row>
      <xdr:rowOff>95250</xdr:rowOff>
    </xdr:from>
    <xdr:to>
      <xdr:col>18</xdr:col>
      <xdr:colOff>247650</xdr:colOff>
      <xdr:row>24</xdr:row>
      <xdr:rowOff>130175</xdr:rowOff>
    </xdr:to>
    <xdr:graphicFrame macro="">
      <xdr:nvGraphicFramePr>
        <xdr:cNvPr id="9" name="Graphique 1">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625475</xdr:colOff>
      <xdr:row>63</xdr:row>
      <xdr:rowOff>44450</xdr:rowOff>
    </xdr:from>
    <xdr:to>
      <xdr:col>8</xdr:col>
      <xdr:colOff>609600</xdr:colOff>
      <xdr:row>80</xdr:row>
      <xdr:rowOff>149225</xdr:rowOff>
    </xdr:to>
    <xdr:graphicFrame macro="">
      <xdr:nvGraphicFramePr>
        <xdr:cNvPr id="10" name="Graphique 2">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12</xdr:col>
      <xdr:colOff>546099</xdr:colOff>
      <xdr:row>26</xdr:row>
      <xdr:rowOff>73025</xdr:rowOff>
    </xdr:from>
    <xdr:to>
      <xdr:col>21</xdr:col>
      <xdr:colOff>485775</xdr:colOff>
      <xdr:row>36</xdr:row>
      <xdr:rowOff>34925</xdr:rowOff>
    </xdr:to>
    <xdr:graphicFrame macro="">
      <xdr:nvGraphicFramePr>
        <xdr:cNvPr id="11" name="Graphique 2">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18</xdr:col>
      <xdr:colOff>180976</xdr:colOff>
      <xdr:row>17</xdr:row>
      <xdr:rowOff>146049</xdr:rowOff>
    </xdr:from>
    <xdr:to>
      <xdr:col>21</xdr:col>
      <xdr:colOff>314326</xdr:colOff>
      <xdr:row>22</xdr:row>
      <xdr:rowOff>554035</xdr:rowOff>
    </xdr:to>
    <xdr:graphicFrame macro="">
      <xdr:nvGraphicFramePr>
        <xdr:cNvPr id="12" name="Graphique 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20</xdr:col>
      <xdr:colOff>669924</xdr:colOff>
      <xdr:row>17</xdr:row>
      <xdr:rowOff>152400</xdr:rowOff>
    </xdr:from>
    <xdr:to>
      <xdr:col>23</xdr:col>
      <xdr:colOff>41274</xdr:colOff>
      <xdr:row>22</xdr:row>
      <xdr:rowOff>573086</xdr:rowOff>
    </xdr:to>
    <xdr:graphicFrame macro="">
      <xdr:nvGraphicFramePr>
        <xdr:cNvPr id="13" name="Graphique 1">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238123</xdr:colOff>
      <xdr:row>43</xdr:row>
      <xdr:rowOff>53975</xdr:rowOff>
    </xdr:from>
    <xdr:to>
      <xdr:col>11</xdr:col>
      <xdr:colOff>28574</xdr:colOff>
      <xdr:row>45</xdr:row>
      <xdr:rowOff>82551</xdr:rowOff>
    </xdr:to>
    <xdr:sp macro="" textlink="">
      <xdr:nvSpPr>
        <xdr:cNvPr id="20" name="Zone de texte 21">
          <a:extLst>
            <a:ext uri="{FF2B5EF4-FFF2-40B4-BE49-F238E27FC236}">
              <a16:creationId xmlns:a16="http://schemas.microsoft.com/office/drawing/2014/main" id="{00000000-0008-0000-0000-000014000000}"/>
            </a:ext>
          </a:extLst>
        </xdr:cNvPr>
        <xdr:cNvSpPr txBox="1"/>
      </xdr:nvSpPr>
      <xdr:spPr>
        <a:xfrm>
          <a:off x="4114798" y="10293350"/>
          <a:ext cx="4572001" cy="428626"/>
        </a:xfrm>
        <a:prstGeom prst="rect">
          <a:avLst/>
        </a:prstGeom>
        <a:noFill/>
        <a:ln w="6350">
          <a:noFill/>
        </a:ln>
        <a:effectLst/>
      </xdr:spPr>
      <xdr:txBody>
        <a:bodyPr rot="0" spcFirstLastPara="0" vert="horz" wrap="square" lIns="103455" tIns="51728" rIns="103455" bIns="51728" numCol="1" spcCol="0" rtlCol="0" fromWordArt="0" anchor="t" anchorCtr="0" forceAA="0" compatLnSpc="1">
          <a:prstTxWarp prst="textNoShape">
            <a:avLst/>
          </a:prstTxWarp>
          <a:noAutofit/>
        </a:bodyPr>
        <a:lstStyle>
          <a:defPPr>
            <a:defRPr lang="fr-FR"/>
          </a:defPPr>
          <a:lvl1pPr marL="0" algn="l" defTabSz="1034552" rtl="0" eaLnBrk="1" latinLnBrk="0" hangingPunct="1">
            <a:defRPr sz="2000" kern="1200">
              <a:solidFill>
                <a:schemeClr val="tx1"/>
              </a:solidFill>
              <a:latin typeface="+mn-lt"/>
              <a:ea typeface="+mn-ea"/>
              <a:cs typeface="+mn-cs"/>
            </a:defRPr>
          </a:lvl1pPr>
          <a:lvl2pPr marL="517276" algn="l" defTabSz="1034552" rtl="0" eaLnBrk="1" latinLnBrk="0" hangingPunct="1">
            <a:defRPr sz="2000" kern="1200">
              <a:solidFill>
                <a:schemeClr val="tx1"/>
              </a:solidFill>
              <a:latin typeface="+mn-lt"/>
              <a:ea typeface="+mn-ea"/>
              <a:cs typeface="+mn-cs"/>
            </a:defRPr>
          </a:lvl2pPr>
          <a:lvl3pPr marL="1034552" algn="l" defTabSz="1034552" rtl="0" eaLnBrk="1" latinLnBrk="0" hangingPunct="1">
            <a:defRPr sz="2000" kern="1200">
              <a:solidFill>
                <a:schemeClr val="tx1"/>
              </a:solidFill>
              <a:latin typeface="+mn-lt"/>
              <a:ea typeface="+mn-ea"/>
              <a:cs typeface="+mn-cs"/>
            </a:defRPr>
          </a:lvl3pPr>
          <a:lvl4pPr marL="1551828" algn="l" defTabSz="1034552" rtl="0" eaLnBrk="1" latinLnBrk="0" hangingPunct="1">
            <a:defRPr sz="2000" kern="1200">
              <a:solidFill>
                <a:schemeClr val="tx1"/>
              </a:solidFill>
              <a:latin typeface="+mn-lt"/>
              <a:ea typeface="+mn-ea"/>
              <a:cs typeface="+mn-cs"/>
            </a:defRPr>
          </a:lvl4pPr>
          <a:lvl5pPr marL="2069104" algn="l" defTabSz="1034552" rtl="0" eaLnBrk="1" latinLnBrk="0" hangingPunct="1">
            <a:defRPr sz="2000" kern="1200">
              <a:solidFill>
                <a:schemeClr val="tx1"/>
              </a:solidFill>
              <a:latin typeface="+mn-lt"/>
              <a:ea typeface="+mn-ea"/>
              <a:cs typeface="+mn-cs"/>
            </a:defRPr>
          </a:lvl5pPr>
          <a:lvl6pPr marL="2586380" algn="l" defTabSz="1034552" rtl="0" eaLnBrk="1" latinLnBrk="0" hangingPunct="1">
            <a:defRPr sz="2000" kern="1200">
              <a:solidFill>
                <a:schemeClr val="tx1"/>
              </a:solidFill>
              <a:latin typeface="+mn-lt"/>
              <a:ea typeface="+mn-ea"/>
              <a:cs typeface="+mn-cs"/>
            </a:defRPr>
          </a:lvl6pPr>
          <a:lvl7pPr marL="3103656" algn="l" defTabSz="1034552" rtl="0" eaLnBrk="1" latinLnBrk="0" hangingPunct="1">
            <a:defRPr sz="2000" kern="1200">
              <a:solidFill>
                <a:schemeClr val="tx1"/>
              </a:solidFill>
              <a:latin typeface="+mn-lt"/>
              <a:ea typeface="+mn-ea"/>
              <a:cs typeface="+mn-cs"/>
            </a:defRPr>
          </a:lvl7pPr>
          <a:lvl8pPr marL="3620933" algn="l" defTabSz="1034552" rtl="0" eaLnBrk="1" latinLnBrk="0" hangingPunct="1">
            <a:defRPr sz="2000" kern="1200">
              <a:solidFill>
                <a:schemeClr val="tx1"/>
              </a:solidFill>
              <a:latin typeface="+mn-lt"/>
              <a:ea typeface="+mn-ea"/>
              <a:cs typeface="+mn-cs"/>
            </a:defRPr>
          </a:lvl8pPr>
          <a:lvl9pPr marL="4138209" algn="l" defTabSz="1034552" rtl="0" eaLnBrk="1" latinLnBrk="0" hangingPunct="1">
            <a:defRPr sz="2000" kern="1200">
              <a:solidFill>
                <a:schemeClr val="tx1"/>
              </a:solidFill>
              <a:latin typeface="+mn-lt"/>
              <a:ea typeface="+mn-ea"/>
              <a:cs typeface="+mn-cs"/>
            </a:defRPr>
          </a:lvl9pPr>
        </a:lstStyle>
        <a:p>
          <a:pPr marL="0" indent="0" algn="l" defTabSz="1034552" rtl="0" eaLnBrk="1" latinLnBrk="0" hangingPunct="1">
            <a:lnSpc>
              <a:spcPct val="115000"/>
            </a:lnSpc>
          </a:pPr>
          <a:r>
            <a:rPr lang="fr-FR" sz="1050" b="1" kern="1200" cap="all" baseline="0">
              <a:solidFill>
                <a:srgbClr val="000000"/>
              </a:solidFill>
              <a:latin typeface="+mn-lt"/>
              <a:ea typeface="Calibri"/>
              <a:cs typeface="Arial"/>
            </a:rPr>
            <a:t>Profil des demandeurs d’emploi allocataires du RSA (cat. A, B, C)  </a:t>
          </a:r>
        </a:p>
        <a:p>
          <a:pPr marL="0" indent="0" algn="l" defTabSz="1034552" rtl="0" eaLnBrk="1" latinLnBrk="0" hangingPunct="1">
            <a:lnSpc>
              <a:spcPct val="115000"/>
            </a:lnSpc>
          </a:pPr>
          <a:r>
            <a:rPr lang="fr-FR" sz="1000" i="1" kern="1200">
              <a:solidFill>
                <a:srgbClr val="1D1E3C"/>
              </a:solidFill>
              <a:latin typeface="+mn-lt"/>
              <a:ea typeface="Calibri"/>
              <a:cs typeface="Arial"/>
            </a:rPr>
            <a:t>Comparaison avec l’ensemble des inscrits du périmètre</a:t>
          </a:r>
        </a:p>
      </xdr:txBody>
    </xdr:sp>
    <xdr:clientData/>
  </xdr:twoCellAnchor>
  <xdr:twoCellAnchor>
    <xdr:from>
      <xdr:col>5</xdr:col>
      <xdr:colOff>219075</xdr:colOff>
      <xdr:row>45</xdr:row>
      <xdr:rowOff>215900</xdr:rowOff>
    </xdr:from>
    <xdr:to>
      <xdr:col>11</xdr:col>
      <xdr:colOff>569595</xdr:colOff>
      <xdr:row>57</xdr:row>
      <xdr:rowOff>123825</xdr:rowOff>
    </xdr:to>
    <xdr:graphicFrame macro="">
      <xdr:nvGraphicFramePr>
        <xdr:cNvPr id="21" name="Graphique 20">
          <a:extLst>
            <a:ext uri="{FF2B5EF4-FFF2-40B4-BE49-F238E27FC236}">
              <a16:creationId xmlns:a16="http://schemas.microsoft.com/office/drawing/2014/main" id="{00000000-0008-0000-00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59</xdr:row>
      <xdr:rowOff>78105</xdr:rowOff>
    </xdr:from>
    <xdr:to>
      <xdr:col>5</xdr:col>
      <xdr:colOff>176473</xdr:colOff>
      <xdr:row>61</xdr:row>
      <xdr:rowOff>55568</xdr:rowOff>
    </xdr:to>
    <xdr:sp macro="" textlink="">
      <xdr:nvSpPr>
        <xdr:cNvPr id="22" name="Zone de texte 21">
          <a:extLst>
            <a:ext uri="{FF2B5EF4-FFF2-40B4-BE49-F238E27FC236}">
              <a16:creationId xmlns:a16="http://schemas.microsoft.com/office/drawing/2014/main" id="{00000000-0008-0000-0000-000016000000}"/>
            </a:ext>
          </a:extLst>
        </xdr:cNvPr>
        <xdr:cNvSpPr txBox="1"/>
      </xdr:nvSpPr>
      <xdr:spPr>
        <a:xfrm>
          <a:off x="0" y="12632055"/>
          <a:ext cx="3967423" cy="320363"/>
        </a:xfrm>
        <a:prstGeom prst="rect">
          <a:avLst/>
        </a:prstGeom>
        <a:noFill/>
        <a:ln w="6350">
          <a:noFill/>
        </a:ln>
        <a:effectLst/>
      </xdr:spPr>
      <xdr:txBody>
        <a:bodyPr rot="0" spcFirstLastPara="0" vert="horz" wrap="square" lIns="103455" tIns="51728" rIns="103455" bIns="51728" numCol="1" spcCol="0" rtlCol="0" fromWordArt="0" anchor="t" anchorCtr="0" forceAA="0" compatLnSpc="1">
          <a:prstTxWarp prst="textNoShape">
            <a:avLst/>
          </a:prstTxWarp>
          <a:noAutofit/>
        </a:bodyPr>
        <a:lstStyle>
          <a:defPPr>
            <a:defRPr lang="fr-FR"/>
          </a:defPPr>
          <a:lvl1pPr marL="0" algn="l" defTabSz="1034552" rtl="0" eaLnBrk="1" latinLnBrk="0" hangingPunct="1">
            <a:defRPr sz="2000" kern="1200">
              <a:solidFill>
                <a:schemeClr val="tx1"/>
              </a:solidFill>
              <a:latin typeface="+mn-lt"/>
              <a:ea typeface="+mn-ea"/>
              <a:cs typeface="+mn-cs"/>
            </a:defRPr>
          </a:lvl1pPr>
          <a:lvl2pPr marL="517276" algn="l" defTabSz="1034552" rtl="0" eaLnBrk="1" latinLnBrk="0" hangingPunct="1">
            <a:defRPr sz="2000" kern="1200">
              <a:solidFill>
                <a:schemeClr val="tx1"/>
              </a:solidFill>
              <a:latin typeface="+mn-lt"/>
              <a:ea typeface="+mn-ea"/>
              <a:cs typeface="+mn-cs"/>
            </a:defRPr>
          </a:lvl2pPr>
          <a:lvl3pPr marL="1034552" algn="l" defTabSz="1034552" rtl="0" eaLnBrk="1" latinLnBrk="0" hangingPunct="1">
            <a:defRPr sz="2000" kern="1200">
              <a:solidFill>
                <a:schemeClr val="tx1"/>
              </a:solidFill>
              <a:latin typeface="+mn-lt"/>
              <a:ea typeface="+mn-ea"/>
              <a:cs typeface="+mn-cs"/>
            </a:defRPr>
          </a:lvl3pPr>
          <a:lvl4pPr marL="1551828" algn="l" defTabSz="1034552" rtl="0" eaLnBrk="1" latinLnBrk="0" hangingPunct="1">
            <a:defRPr sz="2000" kern="1200">
              <a:solidFill>
                <a:schemeClr val="tx1"/>
              </a:solidFill>
              <a:latin typeface="+mn-lt"/>
              <a:ea typeface="+mn-ea"/>
              <a:cs typeface="+mn-cs"/>
            </a:defRPr>
          </a:lvl4pPr>
          <a:lvl5pPr marL="2069104" algn="l" defTabSz="1034552" rtl="0" eaLnBrk="1" latinLnBrk="0" hangingPunct="1">
            <a:defRPr sz="2000" kern="1200">
              <a:solidFill>
                <a:schemeClr val="tx1"/>
              </a:solidFill>
              <a:latin typeface="+mn-lt"/>
              <a:ea typeface="+mn-ea"/>
              <a:cs typeface="+mn-cs"/>
            </a:defRPr>
          </a:lvl5pPr>
          <a:lvl6pPr marL="2586380" algn="l" defTabSz="1034552" rtl="0" eaLnBrk="1" latinLnBrk="0" hangingPunct="1">
            <a:defRPr sz="2000" kern="1200">
              <a:solidFill>
                <a:schemeClr val="tx1"/>
              </a:solidFill>
              <a:latin typeface="+mn-lt"/>
              <a:ea typeface="+mn-ea"/>
              <a:cs typeface="+mn-cs"/>
            </a:defRPr>
          </a:lvl6pPr>
          <a:lvl7pPr marL="3103656" algn="l" defTabSz="1034552" rtl="0" eaLnBrk="1" latinLnBrk="0" hangingPunct="1">
            <a:defRPr sz="2000" kern="1200">
              <a:solidFill>
                <a:schemeClr val="tx1"/>
              </a:solidFill>
              <a:latin typeface="+mn-lt"/>
              <a:ea typeface="+mn-ea"/>
              <a:cs typeface="+mn-cs"/>
            </a:defRPr>
          </a:lvl7pPr>
          <a:lvl8pPr marL="3620933" algn="l" defTabSz="1034552" rtl="0" eaLnBrk="1" latinLnBrk="0" hangingPunct="1">
            <a:defRPr sz="2000" kern="1200">
              <a:solidFill>
                <a:schemeClr val="tx1"/>
              </a:solidFill>
              <a:latin typeface="+mn-lt"/>
              <a:ea typeface="+mn-ea"/>
              <a:cs typeface="+mn-cs"/>
            </a:defRPr>
          </a:lvl8pPr>
          <a:lvl9pPr marL="4138209" algn="l" defTabSz="1034552" rtl="0" eaLnBrk="1" latinLnBrk="0" hangingPunct="1">
            <a:defRPr sz="2000" kern="1200">
              <a:solidFill>
                <a:schemeClr val="tx1"/>
              </a:solidFill>
              <a:latin typeface="+mn-lt"/>
              <a:ea typeface="+mn-ea"/>
              <a:cs typeface="+mn-cs"/>
            </a:defRPr>
          </a:lvl9pPr>
        </a:lstStyle>
        <a:p>
          <a:pPr marL="0" indent="0" algn="l" defTabSz="1034552" rtl="0" eaLnBrk="1" latinLnBrk="0" hangingPunct="1">
            <a:lnSpc>
              <a:spcPct val="115000"/>
            </a:lnSpc>
          </a:pPr>
          <a:r>
            <a:rPr kumimoji="0" lang="fr-FR" sz="1050" b="1" i="0" u="none" strike="noStrike" kern="1200" cap="all" spc="0" normalizeH="0" baseline="0">
              <a:ln>
                <a:noFill/>
              </a:ln>
              <a:solidFill>
                <a:srgbClr val="000000"/>
              </a:solidFill>
              <a:effectLst/>
              <a:uLnTx/>
              <a:uFillTx/>
              <a:latin typeface="+mn-lt"/>
              <a:ea typeface="Calibri"/>
              <a:cs typeface="Arial"/>
            </a:rPr>
            <a:t>Proportion par sexe (Cat. A, B, C ) </a:t>
          </a:r>
        </a:p>
        <a:p>
          <a:pPr marL="0" marR="0" lvl="0" indent="0" algn="l" defTabSz="1034552" rtl="0" eaLnBrk="1" fontAlgn="auto" latinLnBrk="0" hangingPunct="1">
            <a:lnSpc>
              <a:spcPct val="115000"/>
            </a:lnSpc>
            <a:spcBef>
              <a:spcPts val="0"/>
            </a:spcBef>
            <a:spcAft>
              <a:spcPts val="0"/>
            </a:spcAft>
            <a:buClrTx/>
            <a:buSzTx/>
            <a:buFontTx/>
            <a:buNone/>
            <a:tabLst/>
            <a:defRPr/>
          </a:pPr>
          <a:r>
            <a:rPr kumimoji="0" lang="fr-FR" sz="1000" b="0" i="1" u="none" strike="noStrike" kern="1200" cap="none" spc="0" normalizeH="0" baseline="0" noProof="0">
              <a:ln>
                <a:noFill/>
              </a:ln>
              <a:solidFill>
                <a:srgbClr val="1D1E3C"/>
              </a:solidFill>
              <a:effectLst/>
              <a:uLnTx/>
              <a:uFillTx/>
              <a:latin typeface="+mn-lt"/>
              <a:ea typeface="Calibri"/>
              <a:cs typeface="Arial"/>
            </a:rPr>
            <a:t>Comparaison avec l’ensemble des inscrits du périmètre</a:t>
          </a:r>
        </a:p>
        <a:p>
          <a:pPr marL="0" indent="0" algn="l" defTabSz="1034552" rtl="0" eaLnBrk="1" latinLnBrk="0" hangingPunct="1">
            <a:lnSpc>
              <a:spcPct val="115000"/>
            </a:lnSpc>
          </a:pPr>
          <a:endParaRPr kumimoji="0" lang="fr-FR" sz="900" b="1" i="0" u="none" strike="noStrike" kern="1200" cap="all" spc="0" normalizeH="0" baseline="0">
            <a:ln>
              <a:noFill/>
            </a:ln>
            <a:solidFill>
              <a:srgbClr val="000000"/>
            </a:solidFill>
            <a:effectLst/>
            <a:uLnTx/>
            <a:uFillTx/>
            <a:latin typeface="+mn-lt"/>
            <a:ea typeface="Calibri"/>
            <a:cs typeface="Arial"/>
          </a:endParaRPr>
        </a:p>
      </xdr:txBody>
    </xdr:sp>
    <xdr:clientData/>
  </xdr:twoCellAnchor>
  <xdr:twoCellAnchor>
    <xdr:from>
      <xdr:col>5</xdr:col>
      <xdr:colOff>304800</xdr:colOff>
      <xdr:row>62</xdr:row>
      <xdr:rowOff>54609</xdr:rowOff>
    </xdr:from>
    <xdr:to>
      <xdr:col>10</xdr:col>
      <xdr:colOff>114300</xdr:colOff>
      <xdr:row>64</xdr:row>
      <xdr:rowOff>170814</xdr:rowOff>
    </xdr:to>
    <xdr:sp macro="" textlink="">
      <xdr:nvSpPr>
        <xdr:cNvPr id="23" name="Zone de texte 21">
          <a:extLst>
            <a:ext uri="{FF2B5EF4-FFF2-40B4-BE49-F238E27FC236}">
              <a16:creationId xmlns:a16="http://schemas.microsoft.com/office/drawing/2014/main" id="{00000000-0008-0000-0000-000017000000}"/>
            </a:ext>
          </a:extLst>
        </xdr:cNvPr>
        <xdr:cNvSpPr txBox="1"/>
      </xdr:nvSpPr>
      <xdr:spPr>
        <a:xfrm>
          <a:off x="4095750" y="13199109"/>
          <a:ext cx="3600450" cy="497205"/>
        </a:xfrm>
        <a:prstGeom prst="rect">
          <a:avLst/>
        </a:prstGeom>
        <a:noFill/>
        <a:ln w="6350">
          <a:noFill/>
        </a:ln>
        <a:effectLst/>
      </xdr:spPr>
      <xdr:txBody>
        <a:bodyPr rot="0" spcFirstLastPara="0" vert="horz" wrap="square" lIns="103455" tIns="51728" rIns="103455" bIns="51728" numCol="1" spcCol="0" rtlCol="0" fromWordArt="0" anchor="t" anchorCtr="0" forceAA="0" compatLnSpc="1">
          <a:prstTxWarp prst="textNoShape">
            <a:avLst/>
          </a:prstTxWarp>
          <a:noAutofit/>
        </a:bodyPr>
        <a:lstStyle>
          <a:defPPr>
            <a:defRPr lang="fr-FR"/>
          </a:defPPr>
          <a:lvl1pPr marL="0" algn="l" defTabSz="1034552" rtl="0" eaLnBrk="1" latinLnBrk="0" hangingPunct="1">
            <a:defRPr sz="2000" kern="1200">
              <a:solidFill>
                <a:schemeClr val="tx1"/>
              </a:solidFill>
              <a:latin typeface="+mn-lt"/>
              <a:ea typeface="+mn-ea"/>
              <a:cs typeface="+mn-cs"/>
            </a:defRPr>
          </a:lvl1pPr>
          <a:lvl2pPr marL="517276" algn="l" defTabSz="1034552" rtl="0" eaLnBrk="1" latinLnBrk="0" hangingPunct="1">
            <a:defRPr sz="2000" kern="1200">
              <a:solidFill>
                <a:schemeClr val="tx1"/>
              </a:solidFill>
              <a:latin typeface="+mn-lt"/>
              <a:ea typeface="+mn-ea"/>
              <a:cs typeface="+mn-cs"/>
            </a:defRPr>
          </a:lvl2pPr>
          <a:lvl3pPr marL="1034552" algn="l" defTabSz="1034552" rtl="0" eaLnBrk="1" latinLnBrk="0" hangingPunct="1">
            <a:defRPr sz="2000" kern="1200">
              <a:solidFill>
                <a:schemeClr val="tx1"/>
              </a:solidFill>
              <a:latin typeface="+mn-lt"/>
              <a:ea typeface="+mn-ea"/>
              <a:cs typeface="+mn-cs"/>
            </a:defRPr>
          </a:lvl3pPr>
          <a:lvl4pPr marL="1551828" algn="l" defTabSz="1034552" rtl="0" eaLnBrk="1" latinLnBrk="0" hangingPunct="1">
            <a:defRPr sz="2000" kern="1200">
              <a:solidFill>
                <a:schemeClr val="tx1"/>
              </a:solidFill>
              <a:latin typeface="+mn-lt"/>
              <a:ea typeface="+mn-ea"/>
              <a:cs typeface="+mn-cs"/>
            </a:defRPr>
          </a:lvl4pPr>
          <a:lvl5pPr marL="2069104" algn="l" defTabSz="1034552" rtl="0" eaLnBrk="1" latinLnBrk="0" hangingPunct="1">
            <a:defRPr sz="2000" kern="1200">
              <a:solidFill>
                <a:schemeClr val="tx1"/>
              </a:solidFill>
              <a:latin typeface="+mn-lt"/>
              <a:ea typeface="+mn-ea"/>
              <a:cs typeface="+mn-cs"/>
            </a:defRPr>
          </a:lvl5pPr>
          <a:lvl6pPr marL="2586380" algn="l" defTabSz="1034552" rtl="0" eaLnBrk="1" latinLnBrk="0" hangingPunct="1">
            <a:defRPr sz="2000" kern="1200">
              <a:solidFill>
                <a:schemeClr val="tx1"/>
              </a:solidFill>
              <a:latin typeface="+mn-lt"/>
              <a:ea typeface="+mn-ea"/>
              <a:cs typeface="+mn-cs"/>
            </a:defRPr>
          </a:lvl6pPr>
          <a:lvl7pPr marL="3103656" algn="l" defTabSz="1034552" rtl="0" eaLnBrk="1" latinLnBrk="0" hangingPunct="1">
            <a:defRPr sz="2000" kern="1200">
              <a:solidFill>
                <a:schemeClr val="tx1"/>
              </a:solidFill>
              <a:latin typeface="+mn-lt"/>
              <a:ea typeface="+mn-ea"/>
              <a:cs typeface="+mn-cs"/>
            </a:defRPr>
          </a:lvl7pPr>
          <a:lvl8pPr marL="3620933" algn="l" defTabSz="1034552" rtl="0" eaLnBrk="1" latinLnBrk="0" hangingPunct="1">
            <a:defRPr sz="2000" kern="1200">
              <a:solidFill>
                <a:schemeClr val="tx1"/>
              </a:solidFill>
              <a:latin typeface="+mn-lt"/>
              <a:ea typeface="+mn-ea"/>
              <a:cs typeface="+mn-cs"/>
            </a:defRPr>
          </a:lvl8pPr>
          <a:lvl9pPr marL="4138209" algn="l" defTabSz="1034552" rtl="0" eaLnBrk="1" latinLnBrk="0" hangingPunct="1">
            <a:defRPr sz="2000" kern="1200">
              <a:solidFill>
                <a:schemeClr val="tx1"/>
              </a:solidFill>
              <a:latin typeface="+mn-lt"/>
              <a:ea typeface="+mn-ea"/>
              <a:cs typeface="+mn-cs"/>
            </a:defRPr>
          </a:lvl9pPr>
        </a:lstStyle>
        <a:p>
          <a:pPr marL="0" marR="0" lvl="0" indent="0" algn="l" defTabSz="1034552" rtl="0" eaLnBrk="1" fontAlgn="auto" latinLnBrk="0" hangingPunct="1">
            <a:lnSpc>
              <a:spcPct val="115000"/>
            </a:lnSpc>
            <a:spcBef>
              <a:spcPts val="0"/>
            </a:spcBef>
            <a:spcAft>
              <a:spcPts val="0"/>
            </a:spcAft>
            <a:buClrTx/>
            <a:buSzTx/>
            <a:buFontTx/>
            <a:buNone/>
            <a:tabLst/>
            <a:defRPr/>
          </a:pPr>
          <a:r>
            <a:rPr lang="fr-FR" sz="1050" b="1" kern="1200" cap="all" baseline="0" noProof="0">
              <a:solidFill>
                <a:srgbClr val="000000"/>
              </a:solidFill>
              <a:latin typeface="+mn-lt"/>
              <a:ea typeface="Calibri"/>
              <a:cs typeface="Arial"/>
            </a:rPr>
            <a:t>DÉTAIL par ancienneté (Cat. A, B, C )</a:t>
          </a:r>
        </a:p>
        <a:p>
          <a:pPr marL="0" marR="0" lvl="0" indent="0" algn="l" defTabSz="1034552" rtl="0" eaLnBrk="1" fontAlgn="auto" latinLnBrk="0" hangingPunct="1">
            <a:lnSpc>
              <a:spcPct val="115000"/>
            </a:lnSpc>
            <a:spcBef>
              <a:spcPts val="0"/>
            </a:spcBef>
            <a:spcAft>
              <a:spcPts val="0"/>
            </a:spcAft>
            <a:buClrTx/>
            <a:buSzTx/>
            <a:buFontTx/>
            <a:buNone/>
            <a:tabLst/>
            <a:defRPr/>
          </a:pPr>
          <a:r>
            <a:rPr kumimoji="0" lang="fr-FR" sz="1000" b="0" i="1" u="none" strike="noStrike" kern="1200" cap="none" spc="0" normalizeH="0" baseline="0" noProof="0">
              <a:ln>
                <a:noFill/>
              </a:ln>
              <a:solidFill>
                <a:srgbClr val="1D1E3C"/>
              </a:solidFill>
              <a:effectLst/>
              <a:uLnTx/>
              <a:uFillTx/>
              <a:latin typeface="+mn-lt"/>
              <a:ea typeface="Calibri"/>
              <a:cs typeface="Arial"/>
            </a:rPr>
            <a:t>Comparaison avec l’ensemble des inscrits du périmètre</a:t>
          </a:r>
        </a:p>
        <a:p>
          <a:pPr marL="0" marR="0" lvl="0" indent="0" algn="l" defTabSz="1034552" rtl="0" eaLnBrk="1" fontAlgn="auto" latinLnBrk="0" hangingPunct="1">
            <a:lnSpc>
              <a:spcPct val="115000"/>
            </a:lnSpc>
            <a:spcBef>
              <a:spcPts val="0"/>
            </a:spcBef>
            <a:spcAft>
              <a:spcPts val="0"/>
            </a:spcAft>
            <a:buClrTx/>
            <a:buSzTx/>
            <a:buFontTx/>
            <a:buNone/>
            <a:tabLst/>
            <a:defRPr/>
          </a:pPr>
          <a:r>
            <a:rPr kumimoji="0" lang="fr-FR" sz="900" b="1" i="0" u="none" strike="noStrike" kern="1200" cap="all" spc="0" normalizeH="0" baseline="0" noProof="0">
              <a:ln>
                <a:noFill/>
              </a:ln>
              <a:solidFill>
                <a:srgbClr val="000000"/>
              </a:solidFill>
              <a:effectLst/>
              <a:uLnTx/>
              <a:uFillTx/>
              <a:latin typeface="Marianne" panose="02000000000000000000" pitchFamily="50" charset="0"/>
              <a:ea typeface="Calibri"/>
              <a:cs typeface="Arial"/>
            </a:rPr>
            <a:t> </a:t>
          </a:r>
        </a:p>
      </xdr:txBody>
    </xdr:sp>
    <xdr:clientData/>
  </xdr:twoCellAnchor>
  <xdr:twoCellAnchor>
    <xdr:from>
      <xdr:col>12</xdr:col>
      <xdr:colOff>163830</xdr:colOff>
      <xdr:row>36</xdr:row>
      <xdr:rowOff>150495</xdr:rowOff>
    </xdr:from>
    <xdr:to>
      <xdr:col>20</xdr:col>
      <xdr:colOff>697230</xdr:colOff>
      <xdr:row>39</xdr:row>
      <xdr:rowOff>62865</xdr:rowOff>
    </xdr:to>
    <xdr:sp macro="" textlink="">
      <xdr:nvSpPr>
        <xdr:cNvPr id="26" name="Zone de texte 21">
          <a:extLst>
            <a:ext uri="{FF2B5EF4-FFF2-40B4-BE49-F238E27FC236}">
              <a16:creationId xmlns:a16="http://schemas.microsoft.com/office/drawing/2014/main" id="{00000000-0008-0000-0000-00001A000000}"/>
            </a:ext>
          </a:extLst>
        </xdr:cNvPr>
        <xdr:cNvSpPr txBox="1"/>
      </xdr:nvSpPr>
      <xdr:spPr>
        <a:xfrm>
          <a:off x="9403080" y="8189595"/>
          <a:ext cx="6791325" cy="426720"/>
        </a:xfrm>
        <a:prstGeom prst="rect">
          <a:avLst/>
        </a:prstGeom>
        <a:noFill/>
        <a:ln w="6350">
          <a:noFill/>
        </a:ln>
        <a:effectLst/>
      </xdr:spPr>
      <xdr:txBody>
        <a:bodyPr rot="0" spcFirstLastPara="0" vert="horz" wrap="square" lIns="103455" tIns="51728" rIns="103455" bIns="51728" numCol="1" spcCol="0" rtlCol="0" fromWordArt="0" anchor="t" anchorCtr="0" forceAA="0" compatLnSpc="1">
          <a:prstTxWarp prst="textNoShape">
            <a:avLst/>
          </a:prstTxWarp>
          <a:noAutofit/>
        </a:bodyPr>
        <a:lstStyle>
          <a:defPPr>
            <a:defRPr lang="fr-FR"/>
          </a:defPPr>
          <a:lvl1pPr marL="0" algn="l" defTabSz="1034552" rtl="0" eaLnBrk="1" latinLnBrk="0" hangingPunct="1">
            <a:defRPr sz="2000" kern="1200">
              <a:solidFill>
                <a:schemeClr val="tx1"/>
              </a:solidFill>
              <a:latin typeface="+mn-lt"/>
              <a:ea typeface="+mn-ea"/>
              <a:cs typeface="+mn-cs"/>
            </a:defRPr>
          </a:lvl1pPr>
          <a:lvl2pPr marL="517276" algn="l" defTabSz="1034552" rtl="0" eaLnBrk="1" latinLnBrk="0" hangingPunct="1">
            <a:defRPr sz="2000" kern="1200">
              <a:solidFill>
                <a:schemeClr val="tx1"/>
              </a:solidFill>
              <a:latin typeface="+mn-lt"/>
              <a:ea typeface="+mn-ea"/>
              <a:cs typeface="+mn-cs"/>
            </a:defRPr>
          </a:lvl2pPr>
          <a:lvl3pPr marL="1034552" algn="l" defTabSz="1034552" rtl="0" eaLnBrk="1" latinLnBrk="0" hangingPunct="1">
            <a:defRPr sz="2000" kern="1200">
              <a:solidFill>
                <a:schemeClr val="tx1"/>
              </a:solidFill>
              <a:latin typeface="+mn-lt"/>
              <a:ea typeface="+mn-ea"/>
              <a:cs typeface="+mn-cs"/>
            </a:defRPr>
          </a:lvl3pPr>
          <a:lvl4pPr marL="1551828" algn="l" defTabSz="1034552" rtl="0" eaLnBrk="1" latinLnBrk="0" hangingPunct="1">
            <a:defRPr sz="2000" kern="1200">
              <a:solidFill>
                <a:schemeClr val="tx1"/>
              </a:solidFill>
              <a:latin typeface="+mn-lt"/>
              <a:ea typeface="+mn-ea"/>
              <a:cs typeface="+mn-cs"/>
            </a:defRPr>
          </a:lvl4pPr>
          <a:lvl5pPr marL="2069104" algn="l" defTabSz="1034552" rtl="0" eaLnBrk="1" latinLnBrk="0" hangingPunct="1">
            <a:defRPr sz="2000" kern="1200">
              <a:solidFill>
                <a:schemeClr val="tx1"/>
              </a:solidFill>
              <a:latin typeface="+mn-lt"/>
              <a:ea typeface="+mn-ea"/>
              <a:cs typeface="+mn-cs"/>
            </a:defRPr>
          </a:lvl5pPr>
          <a:lvl6pPr marL="2586380" algn="l" defTabSz="1034552" rtl="0" eaLnBrk="1" latinLnBrk="0" hangingPunct="1">
            <a:defRPr sz="2000" kern="1200">
              <a:solidFill>
                <a:schemeClr val="tx1"/>
              </a:solidFill>
              <a:latin typeface="+mn-lt"/>
              <a:ea typeface="+mn-ea"/>
              <a:cs typeface="+mn-cs"/>
            </a:defRPr>
          </a:lvl6pPr>
          <a:lvl7pPr marL="3103656" algn="l" defTabSz="1034552" rtl="0" eaLnBrk="1" latinLnBrk="0" hangingPunct="1">
            <a:defRPr sz="2000" kern="1200">
              <a:solidFill>
                <a:schemeClr val="tx1"/>
              </a:solidFill>
              <a:latin typeface="+mn-lt"/>
              <a:ea typeface="+mn-ea"/>
              <a:cs typeface="+mn-cs"/>
            </a:defRPr>
          </a:lvl7pPr>
          <a:lvl8pPr marL="3620933" algn="l" defTabSz="1034552" rtl="0" eaLnBrk="1" latinLnBrk="0" hangingPunct="1">
            <a:defRPr sz="2000" kern="1200">
              <a:solidFill>
                <a:schemeClr val="tx1"/>
              </a:solidFill>
              <a:latin typeface="+mn-lt"/>
              <a:ea typeface="+mn-ea"/>
              <a:cs typeface="+mn-cs"/>
            </a:defRPr>
          </a:lvl8pPr>
          <a:lvl9pPr marL="4138209" algn="l" defTabSz="1034552" rtl="0" eaLnBrk="1" latinLnBrk="0" hangingPunct="1">
            <a:defRPr sz="2000" kern="1200">
              <a:solidFill>
                <a:schemeClr val="tx1"/>
              </a:solidFill>
              <a:latin typeface="+mn-lt"/>
              <a:ea typeface="+mn-ea"/>
              <a:cs typeface="+mn-cs"/>
            </a:defRPr>
          </a:lvl9pPr>
        </a:lstStyle>
        <a:p>
          <a:pPr marL="0" marR="0" lvl="0" indent="0" algn="l" defTabSz="1034552" rtl="0" eaLnBrk="1" fontAlgn="auto" latinLnBrk="0" hangingPunct="1">
            <a:lnSpc>
              <a:spcPct val="115000"/>
            </a:lnSpc>
            <a:spcBef>
              <a:spcPts val="0"/>
            </a:spcBef>
            <a:spcAft>
              <a:spcPts val="0"/>
            </a:spcAft>
            <a:buClrTx/>
            <a:buSzTx/>
            <a:buFontTx/>
            <a:buNone/>
            <a:tabLst/>
            <a:defRPr/>
          </a:pPr>
          <a:r>
            <a:rPr kumimoji="0" lang="fr-FR" sz="1050" b="1" i="0" u="none" strike="noStrike" kern="1200" cap="all" spc="0" normalizeH="0" baseline="0" noProof="0">
              <a:ln>
                <a:noFill/>
              </a:ln>
              <a:solidFill>
                <a:srgbClr val="000000"/>
              </a:solidFill>
              <a:effectLst/>
              <a:uLnTx/>
              <a:uFillTx/>
              <a:latin typeface="+mn-lt"/>
              <a:ea typeface="Calibri"/>
              <a:cs typeface="Arial"/>
            </a:rPr>
            <a:t>Répartition par principaux domaines recherchés par les demandeurs d'emploi  (Cat. A, B, C )</a:t>
          </a:r>
        </a:p>
        <a:p>
          <a:pPr marL="0" marR="0" lvl="0" indent="0" algn="l" defTabSz="1034552" rtl="0" eaLnBrk="1" fontAlgn="auto" latinLnBrk="0" hangingPunct="1">
            <a:lnSpc>
              <a:spcPct val="115000"/>
            </a:lnSpc>
            <a:spcBef>
              <a:spcPts val="0"/>
            </a:spcBef>
            <a:spcAft>
              <a:spcPts val="0"/>
            </a:spcAft>
            <a:buClrTx/>
            <a:buSzTx/>
            <a:buFontTx/>
            <a:buNone/>
            <a:tabLst/>
            <a:defRPr/>
          </a:pPr>
          <a:r>
            <a:rPr kumimoji="0" lang="fr-FR" sz="1000" b="0" i="1" u="none" strike="noStrike" kern="1200" cap="none" spc="0" normalizeH="0" baseline="0" noProof="0">
              <a:ln>
                <a:noFill/>
              </a:ln>
              <a:solidFill>
                <a:srgbClr val="1D1E3C"/>
              </a:solidFill>
              <a:effectLst/>
              <a:uLnTx/>
              <a:uFillTx/>
              <a:latin typeface="+mn-lt"/>
              <a:ea typeface="Calibri"/>
              <a:cs typeface="Arial"/>
            </a:rPr>
            <a:t>Comparaison avec l’ensemble des inscrits dans le périmètre</a:t>
          </a:r>
        </a:p>
        <a:p>
          <a:pPr marL="0" marR="0" lvl="0" indent="0" algn="l" defTabSz="1034552" rtl="0" eaLnBrk="1" fontAlgn="auto" latinLnBrk="0" hangingPunct="1">
            <a:lnSpc>
              <a:spcPct val="115000"/>
            </a:lnSpc>
            <a:spcBef>
              <a:spcPts val="0"/>
            </a:spcBef>
            <a:spcAft>
              <a:spcPts val="0"/>
            </a:spcAft>
            <a:buClrTx/>
            <a:buSzTx/>
            <a:buFontTx/>
            <a:buNone/>
            <a:tabLst/>
            <a:defRPr/>
          </a:pPr>
          <a:r>
            <a:rPr kumimoji="0" lang="fr-FR" sz="900" b="1" i="0" u="none" strike="noStrike" kern="1200" cap="all" spc="0" normalizeH="0" baseline="0" noProof="0">
              <a:ln>
                <a:noFill/>
              </a:ln>
              <a:solidFill>
                <a:srgbClr val="000000"/>
              </a:solidFill>
              <a:effectLst/>
              <a:uLnTx/>
              <a:uFillTx/>
              <a:latin typeface="Marianne" panose="02000000000000000000" pitchFamily="50" charset="0"/>
              <a:ea typeface="Calibri"/>
              <a:cs typeface="Arial"/>
            </a:rPr>
            <a:t> </a:t>
          </a:r>
        </a:p>
      </xdr:txBody>
    </xdr:sp>
    <xdr:clientData/>
  </xdr:twoCellAnchor>
  <xdr:twoCellAnchor>
    <xdr:from>
      <xdr:col>12</xdr:col>
      <xdr:colOff>104776</xdr:colOff>
      <xdr:row>38</xdr:row>
      <xdr:rowOff>130175</xdr:rowOff>
    </xdr:from>
    <xdr:to>
      <xdr:col>18</xdr:col>
      <xdr:colOff>654050</xdr:colOff>
      <xdr:row>52</xdr:row>
      <xdr:rowOff>47625</xdr:rowOff>
    </xdr:to>
    <xdr:graphicFrame macro="">
      <xdr:nvGraphicFramePr>
        <xdr:cNvPr id="27" name="Graphique 1">
          <a:extLst>
            <a:ext uri="{FF2B5EF4-FFF2-40B4-BE49-F238E27FC236}">
              <a16:creationId xmlns:a16="http://schemas.microsoft.com/office/drawing/2014/main" id="{00000000-0008-0000-00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13</xdr:col>
      <xdr:colOff>177800</xdr:colOff>
      <xdr:row>52</xdr:row>
      <xdr:rowOff>34925</xdr:rowOff>
    </xdr:from>
    <xdr:to>
      <xdr:col>21</xdr:col>
      <xdr:colOff>711200</xdr:colOff>
      <xdr:row>53</xdr:row>
      <xdr:rowOff>57150</xdr:rowOff>
    </xdr:to>
    <xdr:sp macro="" textlink="">
      <xdr:nvSpPr>
        <xdr:cNvPr id="31" name="Zone de texte 21">
          <a:extLst>
            <a:ext uri="{FF2B5EF4-FFF2-40B4-BE49-F238E27FC236}">
              <a16:creationId xmlns:a16="http://schemas.microsoft.com/office/drawing/2014/main" id="{00000000-0008-0000-0000-00001F000000}"/>
            </a:ext>
          </a:extLst>
        </xdr:cNvPr>
        <xdr:cNvSpPr txBox="1"/>
      </xdr:nvSpPr>
      <xdr:spPr>
        <a:xfrm>
          <a:off x="10436225" y="12084050"/>
          <a:ext cx="7010400" cy="298450"/>
        </a:xfrm>
        <a:prstGeom prst="rect">
          <a:avLst/>
        </a:prstGeom>
        <a:noFill/>
        <a:ln w="6350">
          <a:noFill/>
        </a:ln>
        <a:effectLst/>
      </xdr:spPr>
      <xdr:txBody>
        <a:bodyPr rot="0" spcFirstLastPara="0" vert="horz" wrap="square" lIns="103455" tIns="51728" rIns="103455" bIns="51728" numCol="1" spcCol="0" rtlCol="0" fromWordArt="0" anchor="t" anchorCtr="0" forceAA="0" compatLnSpc="1">
          <a:prstTxWarp prst="textNoShape">
            <a:avLst/>
          </a:prstTxWarp>
          <a:noAutofit/>
        </a:bodyPr>
        <a:lstStyle>
          <a:defPPr>
            <a:defRPr lang="fr-FR"/>
          </a:defPPr>
          <a:lvl1pPr marL="0" algn="l" defTabSz="1034552" rtl="0" eaLnBrk="1" latinLnBrk="0" hangingPunct="1">
            <a:defRPr sz="2000" kern="1200">
              <a:solidFill>
                <a:sysClr val="windowText" lastClr="000000"/>
              </a:solidFill>
              <a:latin typeface="Calibri"/>
            </a:defRPr>
          </a:lvl1pPr>
          <a:lvl2pPr marL="517276" algn="l" defTabSz="1034552" rtl="0" eaLnBrk="1" latinLnBrk="0" hangingPunct="1">
            <a:defRPr sz="2000" kern="1200">
              <a:solidFill>
                <a:sysClr val="windowText" lastClr="000000"/>
              </a:solidFill>
              <a:latin typeface="Calibri"/>
            </a:defRPr>
          </a:lvl2pPr>
          <a:lvl3pPr marL="1034552" algn="l" defTabSz="1034552" rtl="0" eaLnBrk="1" latinLnBrk="0" hangingPunct="1">
            <a:defRPr sz="2000" kern="1200">
              <a:solidFill>
                <a:sysClr val="windowText" lastClr="000000"/>
              </a:solidFill>
              <a:latin typeface="Calibri"/>
            </a:defRPr>
          </a:lvl3pPr>
          <a:lvl4pPr marL="1551828" algn="l" defTabSz="1034552" rtl="0" eaLnBrk="1" latinLnBrk="0" hangingPunct="1">
            <a:defRPr sz="2000" kern="1200">
              <a:solidFill>
                <a:sysClr val="windowText" lastClr="000000"/>
              </a:solidFill>
              <a:latin typeface="Calibri"/>
            </a:defRPr>
          </a:lvl4pPr>
          <a:lvl5pPr marL="2069104" algn="l" defTabSz="1034552" rtl="0" eaLnBrk="1" latinLnBrk="0" hangingPunct="1">
            <a:defRPr sz="2000" kern="1200">
              <a:solidFill>
                <a:sysClr val="windowText" lastClr="000000"/>
              </a:solidFill>
              <a:latin typeface="Calibri"/>
            </a:defRPr>
          </a:lvl5pPr>
          <a:lvl6pPr marL="2586380" algn="l" defTabSz="1034552" rtl="0" eaLnBrk="1" latinLnBrk="0" hangingPunct="1">
            <a:defRPr sz="2000" kern="1200">
              <a:solidFill>
                <a:sysClr val="windowText" lastClr="000000"/>
              </a:solidFill>
              <a:latin typeface="Calibri"/>
            </a:defRPr>
          </a:lvl6pPr>
          <a:lvl7pPr marL="3103656" algn="l" defTabSz="1034552" rtl="0" eaLnBrk="1" latinLnBrk="0" hangingPunct="1">
            <a:defRPr sz="2000" kern="1200">
              <a:solidFill>
                <a:sysClr val="windowText" lastClr="000000"/>
              </a:solidFill>
              <a:latin typeface="Calibri"/>
            </a:defRPr>
          </a:lvl7pPr>
          <a:lvl8pPr marL="3620933" algn="l" defTabSz="1034552" rtl="0" eaLnBrk="1" latinLnBrk="0" hangingPunct="1">
            <a:defRPr sz="2000" kern="1200">
              <a:solidFill>
                <a:sysClr val="windowText" lastClr="000000"/>
              </a:solidFill>
              <a:latin typeface="Calibri"/>
            </a:defRPr>
          </a:lvl8pPr>
          <a:lvl9pPr marL="4138209" algn="l" defTabSz="1034552" rtl="0" eaLnBrk="1" latinLnBrk="0" hangingPunct="1">
            <a:defRPr sz="2000" kern="1200">
              <a:solidFill>
                <a:sysClr val="windowText" lastClr="000000"/>
              </a:solidFill>
              <a:latin typeface="Calibri"/>
            </a:defRPr>
          </a:lvl9pPr>
        </a:lstStyle>
        <a:p>
          <a:pPr marL="0" indent="0" algn="l" defTabSz="1034552" rtl="0" eaLnBrk="1" latinLnBrk="0" hangingPunct="1">
            <a:lnSpc>
              <a:spcPct val="115000"/>
            </a:lnSpc>
          </a:pPr>
          <a:r>
            <a:rPr kumimoji="0" lang="fr-FR" sz="1050" b="1" i="0" u="none" strike="noStrike" kern="1200" cap="all" spc="0" normalizeH="0" baseline="0">
              <a:ln>
                <a:noFill/>
              </a:ln>
              <a:solidFill>
                <a:srgbClr val="000000"/>
              </a:solidFill>
              <a:effectLst/>
              <a:uLnTx/>
              <a:uFillTx/>
              <a:latin typeface="+mn-lt"/>
              <a:ea typeface="Calibri"/>
              <a:cs typeface="Arial"/>
            </a:rPr>
            <a:t>Entrées et sorties de France Travail des demandeurs d'emploi allocataires du RSA</a:t>
          </a:r>
        </a:p>
      </xdr:txBody>
    </xdr:sp>
    <xdr:clientData/>
  </xdr:twoCellAnchor>
  <xdr:twoCellAnchor>
    <xdr:from>
      <xdr:col>5</xdr:col>
      <xdr:colOff>273050</xdr:colOff>
      <xdr:row>59</xdr:row>
      <xdr:rowOff>25400</xdr:rowOff>
    </xdr:from>
    <xdr:to>
      <xdr:col>11</xdr:col>
      <xdr:colOff>15875</xdr:colOff>
      <xdr:row>61</xdr:row>
      <xdr:rowOff>168275</xdr:rowOff>
    </xdr:to>
    <xdr:sp macro="" textlink="">
      <xdr:nvSpPr>
        <xdr:cNvPr id="47" name="Rectangle à coins arrondis 2">
          <a:extLst>
            <a:ext uri="{FF2B5EF4-FFF2-40B4-BE49-F238E27FC236}">
              <a16:creationId xmlns:a16="http://schemas.microsoft.com/office/drawing/2014/main" id="{00000000-0008-0000-0000-00002F000000}"/>
            </a:ext>
          </a:extLst>
        </xdr:cNvPr>
        <xdr:cNvSpPr/>
      </xdr:nvSpPr>
      <xdr:spPr>
        <a:xfrm>
          <a:off x="4149725" y="13674725"/>
          <a:ext cx="4524375" cy="542925"/>
        </a:xfrm>
        <a:prstGeom prst="roundRect">
          <a:avLst/>
        </a:prstGeom>
        <a:noFill/>
        <a:ln w="12700">
          <a:solidFill>
            <a:srgbClr val="F8FAFE"/>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5</xdr:col>
      <xdr:colOff>206375</xdr:colOff>
      <xdr:row>57</xdr:row>
      <xdr:rowOff>53975</xdr:rowOff>
    </xdr:from>
    <xdr:to>
      <xdr:col>10</xdr:col>
      <xdr:colOff>444500</xdr:colOff>
      <xdr:row>59</xdr:row>
      <xdr:rowOff>104774</xdr:rowOff>
    </xdr:to>
    <xdr:sp macro="" textlink="">
      <xdr:nvSpPr>
        <xdr:cNvPr id="48" name="Rectangle à coins arrondis 4">
          <a:extLst>
            <a:ext uri="{FF2B5EF4-FFF2-40B4-BE49-F238E27FC236}">
              <a16:creationId xmlns:a16="http://schemas.microsoft.com/office/drawing/2014/main" id="{00000000-0008-0000-0000-000030000000}"/>
            </a:ext>
          </a:extLst>
        </xdr:cNvPr>
        <xdr:cNvSpPr/>
      </xdr:nvSpPr>
      <xdr:spPr>
        <a:xfrm>
          <a:off x="4083050" y="13227050"/>
          <a:ext cx="4124325" cy="527049"/>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050" b="1" kern="1200" cap="all" baseline="0">
              <a:solidFill>
                <a:srgbClr val="000000"/>
              </a:solidFill>
              <a:latin typeface="+mn-lt"/>
              <a:ea typeface="Calibri"/>
              <a:cs typeface="Arial"/>
            </a:rPr>
            <a:t>QPV</a:t>
          </a:r>
        </a:p>
        <a:p>
          <a:pPr algn="l"/>
          <a:r>
            <a:rPr lang="fr-FR" sz="1000" i="1" kern="1200">
              <a:solidFill>
                <a:srgbClr val="1D1E3C"/>
              </a:solidFill>
              <a:latin typeface="+mn-lt"/>
              <a:ea typeface="Calibri"/>
              <a:cs typeface="Arial"/>
            </a:rPr>
            <a:t>Comparaison avec l’ensemble des inscrits du périmètre</a:t>
          </a:r>
        </a:p>
        <a:p>
          <a:pPr algn="l"/>
          <a:endParaRPr lang="fr-FR" sz="900" b="1" kern="1200" cap="all" baseline="0">
            <a:solidFill>
              <a:srgbClr val="000000"/>
            </a:solidFill>
            <a:latin typeface="+mn-lt"/>
            <a:ea typeface="Calibri"/>
            <a:cs typeface="Arial"/>
          </a:endParaRPr>
        </a:p>
      </xdr:txBody>
    </xdr:sp>
    <xdr:clientData/>
  </xdr:twoCellAnchor>
  <xdr:twoCellAnchor editAs="oneCell">
    <xdr:from>
      <xdr:col>13</xdr:col>
      <xdr:colOff>704850</xdr:colOff>
      <xdr:row>60</xdr:row>
      <xdr:rowOff>125508</xdr:rowOff>
    </xdr:from>
    <xdr:to>
      <xdr:col>14</xdr:col>
      <xdr:colOff>748665</xdr:colOff>
      <xdr:row>63</xdr:row>
      <xdr:rowOff>137039</xdr:rowOff>
    </xdr:to>
    <xdr:pic>
      <xdr:nvPicPr>
        <xdr:cNvPr id="66" name="Image 65">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0963275" y="13984383"/>
          <a:ext cx="840105" cy="628116"/>
        </a:xfrm>
        <a:prstGeom prst="rect">
          <a:avLst/>
        </a:prstGeom>
      </xdr:spPr>
    </xdr:pic>
    <xdr:clientData/>
  </xdr:twoCellAnchor>
  <xdr:twoCellAnchor editAs="oneCell">
    <xdr:from>
      <xdr:col>19</xdr:col>
      <xdr:colOff>38100</xdr:colOff>
      <xdr:row>41</xdr:row>
      <xdr:rowOff>174046</xdr:rowOff>
    </xdr:from>
    <xdr:to>
      <xdr:col>19</xdr:col>
      <xdr:colOff>403860</xdr:colOff>
      <xdr:row>42</xdr:row>
      <xdr:rowOff>368356</xdr:rowOff>
    </xdr:to>
    <xdr:pic>
      <xdr:nvPicPr>
        <xdr:cNvPr id="74" name="Image 73">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15097125" y="9870496"/>
          <a:ext cx="361950" cy="361950"/>
        </a:xfrm>
        <a:prstGeom prst="rect">
          <a:avLst/>
        </a:prstGeom>
      </xdr:spPr>
    </xdr:pic>
    <xdr:clientData/>
  </xdr:twoCellAnchor>
  <xdr:twoCellAnchor>
    <xdr:from>
      <xdr:col>9</xdr:col>
      <xdr:colOff>320675</xdr:colOff>
      <xdr:row>1</xdr:row>
      <xdr:rowOff>34925</xdr:rowOff>
    </xdr:from>
    <xdr:to>
      <xdr:col>13</xdr:col>
      <xdr:colOff>263525</xdr:colOff>
      <xdr:row>4</xdr:row>
      <xdr:rowOff>34925</xdr:rowOff>
    </xdr:to>
    <xdr:sp macro="" textlink="">
      <xdr:nvSpPr>
        <xdr:cNvPr id="76" name="ZoneTexte 75">
          <a:extLst>
            <a:ext uri="{FF2B5EF4-FFF2-40B4-BE49-F238E27FC236}">
              <a16:creationId xmlns:a16="http://schemas.microsoft.com/office/drawing/2014/main" id="{00000000-0008-0000-0000-00004C000000}"/>
            </a:ext>
          </a:extLst>
        </xdr:cNvPr>
        <xdr:cNvSpPr txBox="1"/>
      </xdr:nvSpPr>
      <xdr:spPr>
        <a:xfrm>
          <a:off x="7397750" y="234950"/>
          <a:ext cx="3124200" cy="704850"/>
        </a:xfrm>
        <a:prstGeom prst="roundRect">
          <a:avLst/>
        </a:prstGeom>
        <a:solidFill>
          <a:srgbClr val="2F3B8D"/>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rgbClr val="FAFAFA"/>
              </a:solidFill>
              <a:latin typeface="+mn-lt"/>
            </a:rPr>
            <a:t>Afin d'éditer au format pdf la fiche souhaitée, </a:t>
          </a:r>
        </a:p>
        <a:p>
          <a:r>
            <a:rPr lang="fr-FR" sz="1100">
              <a:solidFill>
                <a:srgbClr val="FAFAFA"/>
              </a:solidFill>
              <a:latin typeface="+mn-lt"/>
            </a:rPr>
            <a:t>veuillez sélectionner le type de zonage, puis le périmètre dans ces listes déroulantes</a:t>
          </a:r>
        </a:p>
      </xdr:txBody>
    </xdr:sp>
    <xdr:clientData/>
  </xdr:twoCellAnchor>
  <xdr:twoCellAnchor>
    <xdr:from>
      <xdr:col>8</xdr:col>
      <xdr:colOff>701675</xdr:colOff>
      <xdr:row>1</xdr:row>
      <xdr:rowOff>123825</xdr:rowOff>
    </xdr:from>
    <xdr:to>
      <xdr:col>9</xdr:col>
      <xdr:colOff>377825</xdr:colOff>
      <xdr:row>1</xdr:row>
      <xdr:rowOff>276225</xdr:rowOff>
    </xdr:to>
    <xdr:cxnSp macro="">
      <xdr:nvCxnSpPr>
        <xdr:cNvPr id="78" name="Connecteur droit avec flèche 77">
          <a:extLst>
            <a:ext uri="{FF2B5EF4-FFF2-40B4-BE49-F238E27FC236}">
              <a16:creationId xmlns:a16="http://schemas.microsoft.com/office/drawing/2014/main" id="{00000000-0008-0000-0000-00004E000000}"/>
            </a:ext>
          </a:extLst>
        </xdr:cNvPr>
        <xdr:cNvCxnSpPr/>
      </xdr:nvCxnSpPr>
      <xdr:spPr>
        <a:xfrm flipH="1" flipV="1">
          <a:off x="6978650" y="323850"/>
          <a:ext cx="476250" cy="152400"/>
        </a:xfrm>
        <a:prstGeom prst="straightConnector1">
          <a:avLst/>
        </a:prstGeom>
        <a:ln>
          <a:solidFill>
            <a:schemeClr val="accent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701675</xdr:colOff>
      <xdr:row>3</xdr:row>
      <xdr:rowOff>73025</xdr:rowOff>
    </xdr:from>
    <xdr:to>
      <xdr:col>9</xdr:col>
      <xdr:colOff>358775</xdr:colOff>
      <xdr:row>3</xdr:row>
      <xdr:rowOff>168275</xdr:rowOff>
    </xdr:to>
    <xdr:cxnSp macro="">
      <xdr:nvCxnSpPr>
        <xdr:cNvPr id="79" name="Connecteur droit avec flèche 78">
          <a:extLst>
            <a:ext uri="{FF2B5EF4-FFF2-40B4-BE49-F238E27FC236}">
              <a16:creationId xmlns:a16="http://schemas.microsoft.com/office/drawing/2014/main" id="{00000000-0008-0000-0000-00004F000000}"/>
            </a:ext>
          </a:extLst>
        </xdr:cNvPr>
        <xdr:cNvCxnSpPr/>
      </xdr:nvCxnSpPr>
      <xdr:spPr>
        <a:xfrm flipH="1">
          <a:off x="6978650" y="682625"/>
          <a:ext cx="457200" cy="95250"/>
        </a:xfrm>
        <a:prstGeom prst="straightConnector1">
          <a:avLst/>
        </a:prstGeom>
        <a:ln>
          <a:solidFill>
            <a:schemeClr val="accent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7</xdr:row>
      <xdr:rowOff>114742</xdr:rowOff>
    </xdr:from>
    <xdr:to>
      <xdr:col>3</xdr:col>
      <xdr:colOff>514629</xdr:colOff>
      <xdr:row>13</xdr:row>
      <xdr:rowOff>40005</xdr:rowOff>
    </xdr:to>
    <xdr:pic>
      <xdr:nvPicPr>
        <xdr:cNvPr id="61" name="Image 60">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0" y="1619692"/>
          <a:ext cx="2908579" cy="910783"/>
        </a:xfrm>
        <a:prstGeom prst="rect">
          <a:avLst/>
        </a:prstGeom>
      </xdr:spPr>
    </xdr:pic>
    <xdr:clientData/>
  </xdr:twoCellAnchor>
  <xdr:twoCellAnchor>
    <xdr:from>
      <xdr:col>8</xdr:col>
      <xdr:colOff>247650</xdr:colOff>
      <xdr:row>7</xdr:row>
      <xdr:rowOff>177165</xdr:rowOff>
    </xdr:from>
    <xdr:to>
      <xdr:col>11</xdr:col>
      <xdr:colOff>631537</xdr:colOff>
      <xdr:row>8</xdr:row>
      <xdr:rowOff>155487</xdr:rowOff>
    </xdr:to>
    <xdr:sp macro="" textlink="">
      <xdr:nvSpPr>
        <xdr:cNvPr id="57" name="Espace réservé du texte 13">
          <a:extLst>
            <a:ext uri="{FF2B5EF4-FFF2-40B4-BE49-F238E27FC236}">
              <a16:creationId xmlns:a16="http://schemas.microsoft.com/office/drawing/2014/main" id="{A2EAA38B-7200-471E-924A-2F51E0CAA6D1}"/>
            </a:ext>
          </a:extLst>
        </xdr:cNvPr>
        <xdr:cNvSpPr>
          <a:spLocks noGrp="1"/>
        </xdr:cNvSpPr>
      </xdr:nvSpPr>
      <xdr:spPr>
        <a:xfrm>
          <a:off x="6381750" y="1720215"/>
          <a:ext cx="2707987" cy="187872"/>
        </a:xfrm>
        <a:prstGeom prst="rect">
          <a:avLst/>
        </a:prstGeom>
      </xdr:spPr>
      <xdr:txBody>
        <a:bodyPr vert="horz" wrap="square" lIns="0" tIns="0" rIns="0" bIns="0" rtlCol="0" anchor="t">
          <a:spAutoFit/>
        </a:bodyPr>
        <a:lstStyle>
          <a:defPPr>
            <a:defRPr lang="fr-FR"/>
          </a:defPPr>
          <a:lvl1pPr marL="0" algn="l" defTabSz="1034552" rtl="0" eaLnBrk="1" latinLnBrk="0" hangingPunct="1">
            <a:defRPr sz="2000" kern="1200">
              <a:solidFill>
                <a:schemeClr val="tx1"/>
              </a:solidFill>
              <a:latin typeface="+mn-lt"/>
              <a:ea typeface="+mn-ea"/>
              <a:cs typeface="+mn-cs"/>
            </a:defRPr>
          </a:lvl1pPr>
          <a:lvl2pPr marL="517276" algn="l" defTabSz="1034552" rtl="0" eaLnBrk="1" latinLnBrk="0" hangingPunct="1">
            <a:defRPr sz="2000" kern="1200">
              <a:solidFill>
                <a:schemeClr val="tx1"/>
              </a:solidFill>
              <a:latin typeface="+mn-lt"/>
              <a:ea typeface="+mn-ea"/>
              <a:cs typeface="+mn-cs"/>
            </a:defRPr>
          </a:lvl2pPr>
          <a:lvl3pPr marL="1034552" algn="l" defTabSz="1034552" rtl="0" eaLnBrk="1" latinLnBrk="0" hangingPunct="1">
            <a:defRPr sz="2000" kern="1200">
              <a:solidFill>
                <a:schemeClr val="tx1"/>
              </a:solidFill>
              <a:latin typeface="+mn-lt"/>
              <a:ea typeface="+mn-ea"/>
              <a:cs typeface="+mn-cs"/>
            </a:defRPr>
          </a:lvl3pPr>
          <a:lvl4pPr marL="1551828" algn="l" defTabSz="1034552" rtl="0" eaLnBrk="1" latinLnBrk="0" hangingPunct="1">
            <a:defRPr sz="2000" kern="1200">
              <a:solidFill>
                <a:schemeClr val="tx1"/>
              </a:solidFill>
              <a:latin typeface="+mn-lt"/>
              <a:ea typeface="+mn-ea"/>
              <a:cs typeface="+mn-cs"/>
            </a:defRPr>
          </a:lvl4pPr>
          <a:lvl5pPr marL="2069104" algn="l" defTabSz="1034552" rtl="0" eaLnBrk="1" latinLnBrk="0" hangingPunct="1">
            <a:defRPr sz="2000" kern="1200">
              <a:solidFill>
                <a:schemeClr val="tx1"/>
              </a:solidFill>
              <a:latin typeface="+mn-lt"/>
              <a:ea typeface="+mn-ea"/>
              <a:cs typeface="+mn-cs"/>
            </a:defRPr>
          </a:lvl5pPr>
          <a:lvl6pPr marL="2586380" algn="l" defTabSz="1034552" rtl="0" eaLnBrk="1" latinLnBrk="0" hangingPunct="1">
            <a:defRPr sz="2000" kern="1200">
              <a:solidFill>
                <a:schemeClr val="tx1"/>
              </a:solidFill>
              <a:latin typeface="+mn-lt"/>
              <a:ea typeface="+mn-ea"/>
              <a:cs typeface="+mn-cs"/>
            </a:defRPr>
          </a:lvl6pPr>
          <a:lvl7pPr marL="3103656" algn="l" defTabSz="1034552" rtl="0" eaLnBrk="1" latinLnBrk="0" hangingPunct="1">
            <a:defRPr sz="2000" kern="1200">
              <a:solidFill>
                <a:schemeClr val="tx1"/>
              </a:solidFill>
              <a:latin typeface="+mn-lt"/>
              <a:ea typeface="+mn-ea"/>
              <a:cs typeface="+mn-cs"/>
            </a:defRPr>
          </a:lvl7pPr>
          <a:lvl8pPr marL="3620933" algn="l" defTabSz="1034552" rtl="0" eaLnBrk="1" latinLnBrk="0" hangingPunct="1">
            <a:defRPr sz="2000" kern="1200">
              <a:solidFill>
                <a:schemeClr val="tx1"/>
              </a:solidFill>
              <a:latin typeface="+mn-lt"/>
              <a:ea typeface="+mn-ea"/>
              <a:cs typeface="+mn-cs"/>
            </a:defRPr>
          </a:lvl8pPr>
          <a:lvl9pPr marL="4138209" algn="l" defTabSz="1034552" rtl="0" eaLnBrk="1" latinLnBrk="0" hangingPunct="1">
            <a:defRPr sz="2000" kern="1200">
              <a:solidFill>
                <a:schemeClr val="tx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Tx/>
            <a:buSzTx/>
            <a:buFontTx/>
            <a:buNone/>
            <a:tabLst/>
            <a:defRPr/>
          </a:pPr>
          <a:r>
            <a:rPr kumimoji="0" lang="fr-FR" sz="1200" b="0" i="0" u="none" strike="noStrike" kern="0" cap="none" spc="0" normalizeH="0" baseline="0" noProof="0">
              <a:ln>
                <a:noFill/>
              </a:ln>
              <a:solidFill>
                <a:srgbClr val="1D1E3C"/>
              </a:solidFill>
              <a:effectLst/>
              <a:uLnTx/>
              <a:uFillTx/>
              <a:latin typeface="+mn-lt"/>
              <a:ea typeface="+mn-ea"/>
              <a:cs typeface="+mn-cs"/>
            </a:rPr>
            <a:t>Région Normandie</a:t>
          </a:r>
        </a:p>
      </xdr:txBody>
    </xdr:sp>
    <xdr:clientData/>
  </xdr:twoCellAnchor>
  <xdr:twoCellAnchor>
    <xdr:from>
      <xdr:col>0</xdr:col>
      <xdr:colOff>0</xdr:colOff>
      <xdr:row>16</xdr:row>
      <xdr:rowOff>47625</xdr:rowOff>
    </xdr:from>
    <xdr:to>
      <xdr:col>10</xdr:col>
      <xdr:colOff>548640</xdr:colOff>
      <xdr:row>20</xdr:row>
      <xdr:rowOff>49530</xdr:rowOff>
    </xdr:to>
    <xdr:sp macro="" textlink="">
      <xdr:nvSpPr>
        <xdr:cNvPr id="80" name="ZoneTexte 3">
          <a:extLst>
            <a:ext uri="{FF2B5EF4-FFF2-40B4-BE49-F238E27FC236}">
              <a16:creationId xmlns:a16="http://schemas.microsoft.com/office/drawing/2014/main" id="{B292FEFF-9F95-4E1F-8C00-EF1B17A924E3}"/>
            </a:ext>
          </a:extLst>
        </xdr:cNvPr>
        <xdr:cNvSpPr txBox="1"/>
      </xdr:nvSpPr>
      <xdr:spPr>
        <a:xfrm>
          <a:off x="0" y="3514725"/>
          <a:ext cx="8130540" cy="840105"/>
        </a:xfrm>
        <a:prstGeom prst="rect">
          <a:avLst/>
        </a:prstGeom>
        <a:noFill/>
      </xdr:spPr>
      <xdr:txBody>
        <a:bodyPr wrap="square" lIns="103455" tIns="51728" rIns="103455" bIns="51728" rtlCol="0">
          <a:noAutofit/>
        </a:bodyPr>
        <a:lstStyle>
          <a:defPPr>
            <a:defRPr lang="fr-FR"/>
          </a:defPPr>
          <a:lvl1pPr marL="0" algn="l" defTabSz="1034552" rtl="0" eaLnBrk="1" latinLnBrk="0" hangingPunct="1">
            <a:defRPr sz="2000" kern="1200">
              <a:solidFill>
                <a:schemeClr val="tx1"/>
              </a:solidFill>
              <a:latin typeface="+mn-lt"/>
              <a:ea typeface="+mn-ea"/>
              <a:cs typeface="+mn-cs"/>
            </a:defRPr>
          </a:lvl1pPr>
          <a:lvl2pPr marL="517276" algn="l" defTabSz="1034552" rtl="0" eaLnBrk="1" latinLnBrk="0" hangingPunct="1">
            <a:defRPr sz="2000" kern="1200">
              <a:solidFill>
                <a:schemeClr val="tx1"/>
              </a:solidFill>
              <a:latin typeface="+mn-lt"/>
              <a:ea typeface="+mn-ea"/>
              <a:cs typeface="+mn-cs"/>
            </a:defRPr>
          </a:lvl2pPr>
          <a:lvl3pPr marL="1034552" algn="l" defTabSz="1034552" rtl="0" eaLnBrk="1" latinLnBrk="0" hangingPunct="1">
            <a:defRPr sz="2000" kern="1200">
              <a:solidFill>
                <a:schemeClr val="tx1"/>
              </a:solidFill>
              <a:latin typeface="+mn-lt"/>
              <a:ea typeface="+mn-ea"/>
              <a:cs typeface="+mn-cs"/>
            </a:defRPr>
          </a:lvl3pPr>
          <a:lvl4pPr marL="1551828" algn="l" defTabSz="1034552" rtl="0" eaLnBrk="1" latinLnBrk="0" hangingPunct="1">
            <a:defRPr sz="2000" kern="1200">
              <a:solidFill>
                <a:schemeClr val="tx1"/>
              </a:solidFill>
              <a:latin typeface="+mn-lt"/>
              <a:ea typeface="+mn-ea"/>
              <a:cs typeface="+mn-cs"/>
            </a:defRPr>
          </a:lvl4pPr>
          <a:lvl5pPr marL="2069104" algn="l" defTabSz="1034552" rtl="0" eaLnBrk="1" latinLnBrk="0" hangingPunct="1">
            <a:defRPr sz="2000" kern="1200">
              <a:solidFill>
                <a:schemeClr val="tx1"/>
              </a:solidFill>
              <a:latin typeface="+mn-lt"/>
              <a:ea typeface="+mn-ea"/>
              <a:cs typeface="+mn-cs"/>
            </a:defRPr>
          </a:lvl5pPr>
          <a:lvl6pPr marL="2586380" algn="l" defTabSz="1034552" rtl="0" eaLnBrk="1" latinLnBrk="0" hangingPunct="1">
            <a:defRPr sz="2000" kern="1200">
              <a:solidFill>
                <a:schemeClr val="tx1"/>
              </a:solidFill>
              <a:latin typeface="+mn-lt"/>
              <a:ea typeface="+mn-ea"/>
              <a:cs typeface="+mn-cs"/>
            </a:defRPr>
          </a:lvl6pPr>
          <a:lvl7pPr marL="3103656" algn="l" defTabSz="1034552" rtl="0" eaLnBrk="1" latinLnBrk="0" hangingPunct="1">
            <a:defRPr sz="2000" kern="1200">
              <a:solidFill>
                <a:schemeClr val="tx1"/>
              </a:solidFill>
              <a:latin typeface="+mn-lt"/>
              <a:ea typeface="+mn-ea"/>
              <a:cs typeface="+mn-cs"/>
            </a:defRPr>
          </a:lvl7pPr>
          <a:lvl8pPr marL="3620933" algn="l" defTabSz="1034552" rtl="0" eaLnBrk="1" latinLnBrk="0" hangingPunct="1">
            <a:defRPr sz="2000" kern="1200">
              <a:solidFill>
                <a:schemeClr val="tx1"/>
              </a:solidFill>
              <a:latin typeface="+mn-lt"/>
              <a:ea typeface="+mn-ea"/>
              <a:cs typeface="+mn-cs"/>
            </a:defRPr>
          </a:lvl8pPr>
          <a:lvl9pPr marL="4138209" algn="l" defTabSz="1034552" rtl="0" eaLnBrk="1" latinLnBrk="0" hangingPunct="1">
            <a:defRPr sz="2000" kern="1200">
              <a:solidFill>
                <a:schemeClr val="tx1"/>
              </a:solidFill>
              <a:latin typeface="+mn-lt"/>
              <a:ea typeface="+mn-ea"/>
              <a:cs typeface="+mn-cs"/>
            </a:defRPr>
          </a:lvl9pPr>
        </a:lstStyle>
        <a:p>
          <a:pPr marL="0" marR="0" lvl="0" indent="0" algn="l" defTabSz="1034552" rtl="0" eaLnBrk="1" fontAlgn="auto" latinLnBrk="0" hangingPunct="1">
            <a:lnSpc>
              <a:spcPts val="1100"/>
            </a:lnSpc>
            <a:spcBef>
              <a:spcPts val="0"/>
            </a:spcBef>
            <a:spcAft>
              <a:spcPts val="0"/>
            </a:spcAft>
            <a:buClrTx/>
            <a:buSzTx/>
            <a:buFontTx/>
            <a:buNone/>
            <a:tabLst/>
            <a:defRPr/>
          </a:pPr>
          <a:r>
            <a:rPr kumimoji="0" lang="fr-FR" sz="2400" b="1" i="0" u="none" strike="noStrike" kern="1200" cap="all" spc="0" normalizeH="0" baseline="0" noProof="0">
              <a:ln>
                <a:noFill/>
              </a:ln>
              <a:solidFill>
                <a:srgbClr val="000000"/>
              </a:solidFill>
              <a:effectLst/>
              <a:uLnTx/>
              <a:uFillTx/>
              <a:latin typeface="+mn-lt"/>
              <a:ea typeface="+mn-ea"/>
              <a:cs typeface="+mn-cs"/>
            </a:rPr>
            <a:t>LA DEMANDE D'EMPLOI des Allocataires du RSA</a:t>
          </a:r>
        </a:p>
        <a:p>
          <a:pPr marL="0" marR="0" lvl="0" indent="0" algn="l" defTabSz="1034552" rtl="0" eaLnBrk="1" fontAlgn="auto" latinLnBrk="0" hangingPunct="1">
            <a:lnSpc>
              <a:spcPts val="1100"/>
            </a:lnSpc>
            <a:spcBef>
              <a:spcPts val="0"/>
            </a:spcBef>
            <a:spcAft>
              <a:spcPts val="0"/>
            </a:spcAft>
            <a:buClrTx/>
            <a:buSzTx/>
            <a:buFontTx/>
            <a:buNone/>
            <a:tabLst/>
            <a:defRPr/>
          </a:pPr>
          <a:endParaRPr kumimoji="0" lang="fr-FR" sz="1800" b="1" i="0" u="none" strike="noStrike" kern="1200" cap="all" spc="0" normalizeH="0" baseline="0" noProof="0">
            <a:ln>
              <a:noFill/>
            </a:ln>
            <a:solidFill>
              <a:srgbClr val="000000"/>
            </a:solidFill>
            <a:effectLst/>
            <a:uLnTx/>
            <a:uFillTx/>
            <a:latin typeface="+mn-lt"/>
            <a:ea typeface="+mn-ea"/>
            <a:cs typeface="+mn-cs"/>
          </a:endParaRPr>
        </a:p>
        <a:p>
          <a:pPr marL="0" marR="0" lvl="0" indent="0" algn="l" defTabSz="1034552" rtl="0" eaLnBrk="1" fontAlgn="auto" latinLnBrk="0" hangingPunct="1">
            <a:lnSpc>
              <a:spcPts val="900"/>
            </a:lnSpc>
            <a:spcBef>
              <a:spcPts val="0"/>
            </a:spcBef>
            <a:spcAft>
              <a:spcPts val="0"/>
            </a:spcAft>
            <a:buClrTx/>
            <a:buSzTx/>
            <a:buFontTx/>
            <a:buNone/>
            <a:tabLst/>
            <a:defRPr/>
          </a:pPr>
          <a:r>
            <a:rPr kumimoji="0" lang="fr-FR" sz="1800" b="0" i="0" u="none" strike="noStrike" kern="1200" cap="all" spc="0" normalizeH="0" baseline="0" noProof="0">
              <a:ln>
                <a:noFill/>
              </a:ln>
              <a:solidFill>
                <a:srgbClr val="000000"/>
              </a:solidFill>
              <a:effectLst/>
              <a:uLnTx/>
              <a:uFillTx/>
              <a:latin typeface="+mn-lt"/>
              <a:ea typeface="+mn-ea"/>
              <a:cs typeface="+mn-cs"/>
            </a:rPr>
            <a:t>Profil des demandeurs d'emploi inscrits </a:t>
          </a:r>
        </a:p>
      </xdr:txBody>
    </xdr:sp>
    <xdr:clientData/>
  </xdr:twoCellAnchor>
  <xdr:twoCellAnchor>
    <xdr:from>
      <xdr:col>0</xdr:col>
      <xdr:colOff>133350</xdr:colOff>
      <xdr:row>11</xdr:row>
      <xdr:rowOff>123825</xdr:rowOff>
    </xdr:from>
    <xdr:to>
      <xdr:col>8</xdr:col>
      <xdr:colOff>502242</xdr:colOff>
      <xdr:row>15</xdr:row>
      <xdr:rowOff>37443</xdr:rowOff>
    </xdr:to>
    <xdr:sp macro="" textlink="">
      <xdr:nvSpPr>
        <xdr:cNvPr id="82" name="Titre 1">
          <a:extLst>
            <a:ext uri="{FF2B5EF4-FFF2-40B4-BE49-F238E27FC236}">
              <a16:creationId xmlns:a16="http://schemas.microsoft.com/office/drawing/2014/main" id="{CDC4CD3B-A320-4929-8C1D-762A10D4D34B}"/>
            </a:ext>
          </a:extLst>
        </xdr:cNvPr>
        <xdr:cNvSpPr>
          <a:spLocks noGrp="1"/>
        </xdr:cNvSpPr>
      </xdr:nvSpPr>
      <xdr:spPr bwMode="gray">
        <a:xfrm>
          <a:off x="133350" y="2428875"/>
          <a:ext cx="6645867" cy="713718"/>
        </a:xfrm>
        <a:prstGeom prst="rect">
          <a:avLst/>
        </a:prstGeom>
      </xdr:spPr>
      <xdr:txBody>
        <a:bodyPr vert="horz" wrap="square" lIns="0" tIns="0" rIns="0" bIns="0" rtlCol="0" anchor="b" anchorCtr="0">
          <a:noAutofit/>
        </a:bodyPr>
        <a:lstStyle>
          <a:lvl1pPr algn="l" defTabSz="567019" rtl="0" eaLnBrk="1" latinLnBrk="0" hangingPunct="1">
            <a:lnSpc>
              <a:spcPct val="95000"/>
            </a:lnSpc>
            <a:spcBef>
              <a:spcPct val="0"/>
            </a:spcBef>
            <a:buNone/>
            <a:defRPr sz="1500" b="1" kern="1200" cap="all" spc="0" baseline="0">
              <a:solidFill>
                <a:srgbClr val="406BDE"/>
              </a:solidFill>
              <a:latin typeface="+mj-lt"/>
              <a:ea typeface="+mj-ea"/>
              <a:cs typeface="+mj-cs"/>
            </a:defRPr>
          </a:lvl1pPr>
        </a:lstStyle>
        <a:p>
          <a:pPr marL="0" marR="0" lvl="0" indent="0" algn="l" defTabSz="567019" rtl="0" eaLnBrk="1" fontAlgn="auto" latinLnBrk="0" hangingPunct="1">
            <a:lnSpc>
              <a:spcPct val="95000"/>
            </a:lnSpc>
            <a:spcBef>
              <a:spcPct val="0"/>
            </a:spcBef>
            <a:spcAft>
              <a:spcPts val="0"/>
            </a:spcAft>
            <a:buClrTx/>
            <a:buSzTx/>
            <a:buFontTx/>
            <a:buNone/>
            <a:tabLst/>
            <a:defRPr/>
          </a:pPr>
          <a:r>
            <a:rPr kumimoji="0" lang="fr-FR" sz="1700" b="1" i="0" u="none" strike="noStrike" kern="1200" cap="all" spc="0" normalizeH="0" baseline="0" noProof="0">
              <a:ln>
                <a:noFill/>
              </a:ln>
              <a:solidFill>
                <a:srgbClr val="406BDE"/>
              </a:solidFill>
              <a:effectLst/>
              <a:uLnTx/>
              <a:uFillTx/>
              <a:latin typeface="+mn-lt"/>
              <a:ea typeface="+mj-ea"/>
              <a:cs typeface="+mj-cs"/>
            </a:rPr>
            <a:t>Statistiques et indicateurs</a:t>
          </a:r>
        </a:p>
      </xdr:txBody>
    </xdr:sp>
    <xdr:clientData/>
  </xdr:twoCellAnchor>
  <xdr:twoCellAnchor>
    <xdr:from>
      <xdr:col>9</xdr:col>
      <xdr:colOff>89535</xdr:colOff>
      <xdr:row>20</xdr:row>
      <xdr:rowOff>114300</xdr:rowOff>
    </xdr:from>
    <xdr:to>
      <xdr:col>11</xdr:col>
      <xdr:colOff>697230</xdr:colOff>
      <xdr:row>23</xdr:row>
      <xdr:rowOff>45720</xdr:rowOff>
    </xdr:to>
    <xdr:sp macro="" textlink="">
      <xdr:nvSpPr>
        <xdr:cNvPr id="83" name="ZoneTexte 82">
          <a:extLst>
            <a:ext uri="{FF2B5EF4-FFF2-40B4-BE49-F238E27FC236}">
              <a16:creationId xmlns:a16="http://schemas.microsoft.com/office/drawing/2014/main" id="{6BD70EE4-5D0A-4BB3-8FDE-577524931D59}"/>
            </a:ext>
          </a:extLst>
        </xdr:cNvPr>
        <xdr:cNvSpPr txBox="1"/>
      </xdr:nvSpPr>
      <xdr:spPr>
        <a:xfrm>
          <a:off x="7031355" y="3825240"/>
          <a:ext cx="2139315" cy="937260"/>
        </a:xfrm>
        <a:prstGeom prst="rect">
          <a:avLst/>
        </a:prstGeom>
        <a:solidFill>
          <a:srgbClr val="DBE3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fr-FR" sz="1000" b="0" i="1" u="sng" strike="noStrike" kern="1200" cap="none" spc="0" normalizeH="0" baseline="0" noProof="0">
              <a:ln>
                <a:noFill/>
              </a:ln>
              <a:solidFill>
                <a:srgbClr val="000000"/>
              </a:solidFill>
              <a:effectLst/>
              <a:uLnTx/>
              <a:uFillTx/>
              <a:latin typeface="+mn-lt"/>
              <a:ea typeface="+mn-ea"/>
              <a:cs typeface="+mn-cs"/>
            </a:rPr>
            <a:t>Avertissement : </a:t>
          </a:r>
          <a:r>
            <a:rPr kumimoji="0" lang="fr-FR" sz="1000" b="0" i="1" u="none" strike="noStrike" kern="1200" cap="none" spc="0" normalizeH="0" baseline="0" noProof="0">
              <a:ln>
                <a:noFill/>
              </a:ln>
              <a:solidFill>
                <a:srgbClr val="000000"/>
              </a:solidFill>
              <a:effectLst/>
              <a:uLnTx/>
              <a:uFillTx/>
              <a:latin typeface="+mn-lt"/>
              <a:ea typeface="+mn-ea"/>
              <a:cs typeface="+mn-cs"/>
            </a:rPr>
            <a:t>une évolution du formulaire d'actualisation a eu lieu en octobre 2024 et explique en partie la hausse de la DEFM en catégorie A </a:t>
          </a:r>
        </a:p>
      </xdr:txBody>
    </xdr:sp>
    <xdr:clientData/>
  </xdr:twoCellAnchor>
  <xdr:twoCellAnchor>
    <xdr:from>
      <xdr:col>2</xdr:col>
      <xdr:colOff>552450</xdr:colOff>
      <xdr:row>24</xdr:row>
      <xdr:rowOff>184149</xdr:rowOff>
    </xdr:from>
    <xdr:to>
      <xdr:col>3</xdr:col>
      <xdr:colOff>463625</xdr:colOff>
      <xdr:row>25</xdr:row>
      <xdr:rowOff>68724</xdr:rowOff>
    </xdr:to>
    <xdr:sp macro="" textlink="Alim!B3">
      <xdr:nvSpPr>
        <xdr:cNvPr id="95" name="Rectangle : coins arrondis 94">
          <a:extLst>
            <a:ext uri="{FF2B5EF4-FFF2-40B4-BE49-F238E27FC236}">
              <a16:creationId xmlns:a16="http://schemas.microsoft.com/office/drawing/2014/main" id="{35C1A93F-0D12-4CFD-9B96-0ABA2A06CB52}"/>
            </a:ext>
          </a:extLst>
        </xdr:cNvPr>
        <xdr:cNvSpPr/>
      </xdr:nvSpPr>
      <xdr:spPr>
        <a:xfrm>
          <a:off x="2152650" y="5584824"/>
          <a:ext cx="711275" cy="313200"/>
        </a:xfrm>
        <a:prstGeom prst="roundRect">
          <a:avLst/>
        </a:prstGeom>
        <a:solidFill>
          <a:srgbClr val="DBE3FF"/>
        </a:solidFill>
        <a:ln w="12700" cap="flat" cmpd="sng" algn="ctr">
          <a:noFill/>
          <a:prstDash val="sysDash"/>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fld id="{F27ADC03-B2E2-4084-8BE8-6B93179A4286}" type="TxLink">
            <a:rPr kumimoji="0" lang="en-US" sz="1200" b="1" i="0" u="none" strike="noStrike" kern="0" cap="none" spc="0" normalizeH="0" baseline="0" noProof="0">
              <a:ln>
                <a:noFill/>
              </a:ln>
              <a:solidFill>
                <a:srgbClr val="636364"/>
              </a:solidFill>
              <a:effectLst/>
              <a:uLnTx/>
              <a:uFillTx/>
              <a:latin typeface="Arial"/>
              <a:ea typeface="+mn-ea"/>
              <a:cs typeface="Arial"/>
            </a:rPr>
            <a:pPr marL="0" marR="0" lvl="0" indent="0" algn="r" defTabSz="914400" eaLnBrk="1" fontAlgn="auto" latinLnBrk="0" hangingPunct="1">
              <a:lnSpc>
                <a:spcPct val="100000"/>
              </a:lnSpc>
              <a:spcBef>
                <a:spcPts val="0"/>
              </a:spcBef>
              <a:spcAft>
                <a:spcPts val="0"/>
              </a:spcAft>
              <a:buClrTx/>
              <a:buSzTx/>
              <a:buFontTx/>
              <a:buNone/>
              <a:tabLst/>
              <a:defRPr/>
            </a:pPr>
            <a:t>13 573</a:t>
          </a:fld>
          <a:endParaRPr kumimoji="0" lang="fr-FR" sz="1200" b="1" i="0" u="none" strike="noStrike" kern="0" cap="none" spc="0" normalizeH="0" baseline="0" noProof="0">
            <a:ln>
              <a:noFill/>
            </a:ln>
            <a:solidFill>
              <a:srgbClr val="636364"/>
            </a:solidFill>
            <a:effectLst/>
            <a:uLnTx/>
            <a:uFillTx/>
            <a:latin typeface="Calibri"/>
            <a:ea typeface="+mn-ea"/>
            <a:cs typeface="+mn-cs"/>
          </a:endParaRPr>
        </a:p>
      </xdr:txBody>
    </xdr:sp>
    <xdr:clientData/>
  </xdr:twoCellAnchor>
  <xdr:twoCellAnchor>
    <xdr:from>
      <xdr:col>2</xdr:col>
      <xdr:colOff>574674</xdr:colOff>
      <xdr:row>25</xdr:row>
      <xdr:rowOff>340749</xdr:rowOff>
    </xdr:from>
    <xdr:to>
      <xdr:col>3</xdr:col>
      <xdr:colOff>497324</xdr:colOff>
      <xdr:row>26</xdr:row>
      <xdr:rowOff>267724</xdr:rowOff>
    </xdr:to>
    <xdr:sp macro="" textlink="Alim!B4">
      <xdr:nvSpPr>
        <xdr:cNvPr id="97" name="Rectangle : coins arrondis 96">
          <a:extLst>
            <a:ext uri="{FF2B5EF4-FFF2-40B4-BE49-F238E27FC236}">
              <a16:creationId xmlns:a16="http://schemas.microsoft.com/office/drawing/2014/main" id="{32DA4DD4-7E66-49F0-AFEB-27FB00856103}"/>
            </a:ext>
          </a:extLst>
        </xdr:cNvPr>
        <xdr:cNvSpPr/>
      </xdr:nvSpPr>
      <xdr:spPr>
        <a:xfrm>
          <a:off x="2174874" y="6170049"/>
          <a:ext cx="722750" cy="317500"/>
        </a:xfrm>
        <a:prstGeom prst="roundRect">
          <a:avLst/>
        </a:prstGeom>
        <a:solidFill>
          <a:srgbClr val="DBE3FF"/>
        </a:solidFill>
        <a:ln w="12700" cap="flat" cmpd="sng" algn="ctr">
          <a:noFill/>
          <a:prstDash val="sysDash"/>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fld id="{3D800B4E-2576-4BF7-8483-AA49915230BC}" type="TxLink">
            <a:rPr kumimoji="0" lang="en-US" sz="1200" b="1" i="0" u="none" strike="noStrike" kern="0" cap="none" spc="0" normalizeH="0" baseline="0" noProof="0">
              <a:ln>
                <a:noFill/>
              </a:ln>
              <a:solidFill>
                <a:srgbClr val="636364"/>
              </a:solidFill>
              <a:effectLst/>
              <a:uLnTx/>
              <a:uFillTx/>
              <a:latin typeface="Arial"/>
              <a:ea typeface="+mn-ea"/>
              <a:cs typeface="Arial"/>
            </a:rPr>
            <a:pPr marL="0" marR="0" lvl="0" indent="0" algn="r" defTabSz="914400" eaLnBrk="1" fontAlgn="auto" latinLnBrk="0" hangingPunct="1">
              <a:lnSpc>
                <a:spcPct val="100000"/>
              </a:lnSpc>
              <a:spcBef>
                <a:spcPts val="0"/>
              </a:spcBef>
              <a:spcAft>
                <a:spcPts val="0"/>
              </a:spcAft>
              <a:buClrTx/>
              <a:buSzTx/>
              <a:buFontTx/>
              <a:buNone/>
              <a:tabLst/>
              <a:defRPr/>
            </a:pPr>
            <a:t>1 921</a:t>
          </a:fld>
          <a:endParaRPr kumimoji="0" lang="fr-FR" sz="1200" b="1" i="0" u="none" strike="noStrike" kern="0" cap="none" spc="0" normalizeH="0" baseline="0" noProof="0">
            <a:ln>
              <a:noFill/>
            </a:ln>
            <a:solidFill>
              <a:srgbClr val="636364"/>
            </a:solidFill>
            <a:effectLst/>
            <a:uLnTx/>
            <a:uFillTx/>
            <a:latin typeface="Calibri"/>
            <a:ea typeface="+mn-ea"/>
            <a:cs typeface="+mn-cs"/>
          </a:endParaRPr>
        </a:p>
      </xdr:txBody>
    </xdr:sp>
    <xdr:clientData/>
  </xdr:twoCellAnchor>
  <xdr:twoCellAnchor>
    <xdr:from>
      <xdr:col>2</xdr:col>
      <xdr:colOff>552448</xdr:colOff>
      <xdr:row>27</xdr:row>
      <xdr:rowOff>152399</xdr:rowOff>
    </xdr:from>
    <xdr:to>
      <xdr:col>3</xdr:col>
      <xdr:colOff>475098</xdr:colOff>
      <xdr:row>28</xdr:row>
      <xdr:rowOff>75074</xdr:rowOff>
    </xdr:to>
    <xdr:sp macro="" textlink="Alim!B5">
      <xdr:nvSpPr>
        <xdr:cNvPr id="98" name="Rectangle : coins arrondis 97">
          <a:extLst>
            <a:ext uri="{FF2B5EF4-FFF2-40B4-BE49-F238E27FC236}">
              <a16:creationId xmlns:a16="http://schemas.microsoft.com/office/drawing/2014/main" id="{A2DCD65C-D4C3-429E-81DF-27009FA2C4D7}"/>
            </a:ext>
          </a:extLst>
        </xdr:cNvPr>
        <xdr:cNvSpPr/>
      </xdr:nvSpPr>
      <xdr:spPr>
        <a:xfrm>
          <a:off x="2152648" y="6762749"/>
          <a:ext cx="722750" cy="313200"/>
        </a:xfrm>
        <a:prstGeom prst="roundRect">
          <a:avLst/>
        </a:prstGeom>
        <a:solidFill>
          <a:srgbClr val="DBE3FF"/>
        </a:solidFill>
        <a:ln w="12700" cap="flat" cmpd="sng" algn="ctr">
          <a:noFill/>
          <a:prstDash val="sysDash"/>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fld id="{0D8DE924-5487-451D-9EAD-C03F18466BFC}" type="TxLink">
            <a:rPr kumimoji="0" lang="en-US" sz="1200" b="1" i="0" u="none" strike="noStrike" kern="0" cap="none" spc="0" normalizeH="0" baseline="0" noProof="0">
              <a:ln>
                <a:noFill/>
              </a:ln>
              <a:solidFill>
                <a:srgbClr val="636364"/>
              </a:solidFill>
              <a:effectLst/>
              <a:uLnTx/>
              <a:uFillTx/>
              <a:latin typeface="Arial"/>
              <a:ea typeface="+mn-ea"/>
              <a:cs typeface="Arial"/>
            </a:rPr>
            <a:pPr marL="0" marR="0" lvl="0" indent="0" algn="r" defTabSz="914400" eaLnBrk="1" fontAlgn="auto" latinLnBrk="0" hangingPunct="1">
              <a:lnSpc>
                <a:spcPct val="100000"/>
              </a:lnSpc>
              <a:spcBef>
                <a:spcPts val="0"/>
              </a:spcBef>
              <a:spcAft>
                <a:spcPts val="0"/>
              </a:spcAft>
              <a:buClrTx/>
              <a:buSzTx/>
              <a:buFontTx/>
              <a:buNone/>
              <a:tabLst/>
              <a:defRPr/>
            </a:pPr>
            <a:t>1 208</a:t>
          </a:fld>
          <a:endParaRPr kumimoji="0" lang="fr-FR" sz="1200" b="1" i="0" u="none" strike="noStrike" kern="0" cap="none" spc="0" normalizeH="0" baseline="0" noProof="0">
            <a:ln>
              <a:noFill/>
            </a:ln>
            <a:solidFill>
              <a:srgbClr val="636364"/>
            </a:solidFill>
            <a:effectLst/>
            <a:uLnTx/>
            <a:uFillTx/>
            <a:latin typeface="Calibri"/>
            <a:ea typeface="+mn-ea"/>
            <a:cs typeface="+mn-cs"/>
          </a:endParaRPr>
        </a:p>
      </xdr:txBody>
    </xdr:sp>
    <xdr:clientData/>
  </xdr:twoCellAnchor>
  <xdr:twoCellAnchor>
    <xdr:from>
      <xdr:col>1</xdr:col>
      <xdr:colOff>15875</xdr:colOff>
      <xdr:row>25</xdr:row>
      <xdr:rowOff>358775</xdr:rowOff>
    </xdr:from>
    <xdr:to>
      <xdr:col>2</xdr:col>
      <xdr:colOff>104776</xdr:colOff>
      <xdr:row>27</xdr:row>
      <xdr:rowOff>133350</xdr:rowOff>
    </xdr:to>
    <xdr:sp macro="" textlink="">
      <xdr:nvSpPr>
        <xdr:cNvPr id="100" name="Zone de texte 22">
          <a:extLst>
            <a:ext uri="{FF2B5EF4-FFF2-40B4-BE49-F238E27FC236}">
              <a16:creationId xmlns:a16="http://schemas.microsoft.com/office/drawing/2014/main" id="{24B47D49-293E-4072-B088-EA0D690FB91B}"/>
            </a:ext>
          </a:extLst>
        </xdr:cNvPr>
        <xdr:cNvSpPr txBox="1"/>
      </xdr:nvSpPr>
      <xdr:spPr>
        <a:xfrm>
          <a:off x="815975" y="6188075"/>
          <a:ext cx="889001" cy="555625"/>
        </a:xfrm>
        <a:prstGeom prst="rect">
          <a:avLst/>
        </a:prstGeom>
        <a:noFill/>
        <a:ln w="6350">
          <a:noFill/>
        </a:ln>
        <a:effectLst/>
      </xdr:spPr>
      <xdr:txBody>
        <a:bodyPr rot="0" spcFirstLastPara="0" vert="horz" wrap="square" lIns="103455" tIns="51728" rIns="103455" bIns="51728" numCol="1" spcCol="0" rtlCol="0" fromWordArt="0" anchor="t" anchorCtr="0" forceAA="0" compatLnSpc="1">
          <a:prstTxWarp prst="textNoShape">
            <a:avLst/>
          </a:prstTxWarp>
          <a:noAutofit/>
        </a:bodyPr>
        <a:lstStyle>
          <a:defPPr>
            <a:defRPr lang="fr-FR"/>
          </a:defPPr>
          <a:lvl1pPr marL="0" algn="l" defTabSz="1034552" rtl="0" eaLnBrk="1" latinLnBrk="0" hangingPunct="1">
            <a:defRPr sz="2000" kern="1200">
              <a:solidFill>
                <a:schemeClr val="tx1"/>
              </a:solidFill>
              <a:latin typeface="+mn-lt"/>
              <a:ea typeface="+mn-ea"/>
              <a:cs typeface="+mn-cs"/>
            </a:defRPr>
          </a:lvl1pPr>
          <a:lvl2pPr marL="517276" algn="l" defTabSz="1034552" rtl="0" eaLnBrk="1" latinLnBrk="0" hangingPunct="1">
            <a:defRPr sz="2000" kern="1200">
              <a:solidFill>
                <a:schemeClr val="tx1"/>
              </a:solidFill>
              <a:latin typeface="+mn-lt"/>
              <a:ea typeface="+mn-ea"/>
              <a:cs typeface="+mn-cs"/>
            </a:defRPr>
          </a:lvl2pPr>
          <a:lvl3pPr marL="1034552" algn="l" defTabSz="1034552" rtl="0" eaLnBrk="1" latinLnBrk="0" hangingPunct="1">
            <a:defRPr sz="2000" kern="1200">
              <a:solidFill>
                <a:schemeClr val="tx1"/>
              </a:solidFill>
              <a:latin typeface="+mn-lt"/>
              <a:ea typeface="+mn-ea"/>
              <a:cs typeface="+mn-cs"/>
            </a:defRPr>
          </a:lvl3pPr>
          <a:lvl4pPr marL="1551828" algn="l" defTabSz="1034552" rtl="0" eaLnBrk="1" latinLnBrk="0" hangingPunct="1">
            <a:defRPr sz="2000" kern="1200">
              <a:solidFill>
                <a:schemeClr val="tx1"/>
              </a:solidFill>
              <a:latin typeface="+mn-lt"/>
              <a:ea typeface="+mn-ea"/>
              <a:cs typeface="+mn-cs"/>
            </a:defRPr>
          </a:lvl4pPr>
          <a:lvl5pPr marL="2069104" algn="l" defTabSz="1034552" rtl="0" eaLnBrk="1" latinLnBrk="0" hangingPunct="1">
            <a:defRPr sz="2000" kern="1200">
              <a:solidFill>
                <a:schemeClr val="tx1"/>
              </a:solidFill>
              <a:latin typeface="+mn-lt"/>
              <a:ea typeface="+mn-ea"/>
              <a:cs typeface="+mn-cs"/>
            </a:defRPr>
          </a:lvl5pPr>
          <a:lvl6pPr marL="2586380" algn="l" defTabSz="1034552" rtl="0" eaLnBrk="1" latinLnBrk="0" hangingPunct="1">
            <a:defRPr sz="2000" kern="1200">
              <a:solidFill>
                <a:schemeClr val="tx1"/>
              </a:solidFill>
              <a:latin typeface="+mn-lt"/>
              <a:ea typeface="+mn-ea"/>
              <a:cs typeface="+mn-cs"/>
            </a:defRPr>
          </a:lvl6pPr>
          <a:lvl7pPr marL="3103656" algn="l" defTabSz="1034552" rtl="0" eaLnBrk="1" latinLnBrk="0" hangingPunct="1">
            <a:defRPr sz="2000" kern="1200">
              <a:solidFill>
                <a:schemeClr val="tx1"/>
              </a:solidFill>
              <a:latin typeface="+mn-lt"/>
              <a:ea typeface="+mn-ea"/>
              <a:cs typeface="+mn-cs"/>
            </a:defRPr>
          </a:lvl7pPr>
          <a:lvl8pPr marL="3620933" algn="l" defTabSz="1034552" rtl="0" eaLnBrk="1" latinLnBrk="0" hangingPunct="1">
            <a:defRPr sz="2000" kern="1200">
              <a:solidFill>
                <a:schemeClr val="tx1"/>
              </a:solidFill>
              <a:latin typeface="+mn-lt"/>
              <a:ea typeface="+mn-ea"/>
              <a:cs typeface="+mn-cs"/>
            </a:defRPr>
          </a:lvl8pPr>
          <a:lvl9pPr marL="4138209" algn="l" defTabSz="1034552" rtl="0" eaLnBrk="1" latinLnBrk="0" hangingPunct="1">
            <a:defRPr sz="2000" kern="1200">
              <a:solidFill>
                <a:schemeClr val="tx1"/>
              </a:solidFill>
              <a:latin typeface="+mn-lt"/>
              <a:ea typeface="+mn-ea"/>
              <a:cs typeface="+mn-cs"/>
            </a:defRPr>
          </a:lvl9pPr>
        </a:lstStyle>
        <a:p>
          <a:pPr marL="0" marR="0" lvl="0" indent="0" algn="ctr" defTabSz="1034552" rtl="0" eaLnBrk="1" fontAlgn="auto" latinLnBrk="0" hangingPunct="1">
            <a:lnSpc>
              <a:spcPct val="115000"/>
            </a:lnSpc>
            <a:spcBef>
              <a:spcPts val="0"/>
            </a:spcBef>
            <a:spcAft>
              <a:spcPts val="1131"/>
            </a:spcAft>
            <a:buClrTx/>
            <a:buSzTx/>
            <a:buFontTx/>
            <a:buNone/>
            <a:tabLst/>
            <a:defRPr/>
          </a:pPr>
          <a:r>
            <a:rPr kumimoji="0" lang="fr-FR" sz="1050" b="1" i="0" u="none" strike="noStrike" kern="1200" cap="all" spc="0" normalizeH="0" baseline="0" noProof="0">
              <a:ln>
                <a:noFill/>
              </a:ln>
              <a:solidFill>
                <a:srgbClr val="DACFDC"/>
              </a:solidFill>
              <a:effectLst/>
              <a:uLnTx/>
              <a:uFillTx/>
              <a:latin typeface="+mn-lt"/>
              <a:ea typeface="Calibri"/>
              <a:cs typeface="Arial"/>
            </a:rPr>
            <a:t> </a:t>
          </a:r>
          <a:endParaRPr kumimoji="0" lang="fr-FR" sz="1050" b="0" i="0" u="none" strike="noStrike" kern="1200" cap="none" spc="0" normalizeH="0" baseline="0" noProof="0">
            <a:ln>
              <a:noFill/>
            </a:ln>
            <a:solidFill>
              <a:srgbClr val="DACFDC"/>
            </a:solidFill>
            <a:effectLst/>
            <a:uLnTx/>
            <a:uFillTx/>
            <a:latin typeface="+mn-lt"/>
            <a:ea typeface="Calibri"/>
            <a:cs typeface="Times New Roman"/>
          </a:endParaRPr>
        </a:p>
        <a:p>
          <a:pPr marL="0" marR="0" lvl="0" indent="0" algn="r" defTabSz="1034552" rtl="0" eaLnBrk="1" fontAlgn="auto" latinLnBrk="0" hangingPunct="1">
            <a:lnSpc>
              <a:spcPct val="115000"/>
            </a:lnSpc>
            <a:spcBef>
              <a:spcPts val="0"/>
            </a:spcBef>
            <a:spcAft>
              <a:spcPts val="1131"/>
            </a:spcAft>
            <a:buClrTx/>
            <a:buSzTx/>
            <a:buFontTx/>
            <a:buNone/>
            <a:tabLst/>
            <a:defRPr/>
          </a:pPr>
          <a:r>
            <a:rPr kumimoji="0" lang="fr-FR" sz="1050" b="1" i="0" u="none" strike="noStrike" kern="1200" cap="all" spc="0" normalizeH="0" baseline="0" noProof="0">
              <a:ln>
                <a:noFill/>
              </a:ln>
              <a:solidFill>
                <a:srgbClr val="DACFDC">
                  <a:lumMod val="10000"/>
                </a:srgbClr>
              </a:solidFill>
              <a:effectLst/>
              <a:uLnTx/>
              <a:uFillTx/>
              <a:latin typeface="+mn-lt"/>
              <a:ea typeface="Calibri"/>
              <a:cs typeface="Arial"/>
            </a:rPr>
            <a:t>en 1 an</a:t>
          </a:r>
          <a:endParaRPr kumimoji="0" lang="fr-FR" sz="1050" b="0" i="0" u="none" strike="noStrike" kern="1200" cap="none" spc="0" normalizeH="0" baseline="0" noProof="0">
            <a:ln>
              <a:noFill/>
            </a:ln>
            <a:solidFill>
              <a:srgbClr val="DACFDC">
                <a:lumMod val="10000"/>
              </a:srgbClr>
            </a:solidFill>
            <a:effectLst/>
            <a:uLnTx/>
            <a:uFillTx/>
            <a:latin typeface="+mn-lt"/>
            <a:ea typeface="Calibri"/>
            <a:cs typeface="Times New Roman"/>
          </a:endParaRPr>
        </a:p>
      </xdr:txBody>
    </xdr:sp>
    <xdr:clientData/>
  </xdr:twoCellAnchor>
  <xdr:twoCellAnchor>
    <xdr:from>
      <xdr:col>0</xdr:col>
      <xdr:colOff>130175</xdr:colOff>
      <xdr:row>24</xdr:row>
      <xdr:rowOff>170681</xdr:rowOff>
    </xdr:from>
    <xdr:to>
      <xdr:col>2</xdr:col>
      <xdr:colOff>409576</xdr:colOff>
      <xdr:row>26</xdr:row>
      <xdr:rowOff>104776</xdr:rowOff>
    </xdr:to>
    <xdr:sp macro="" textlink="">
      <xdr:nvSpPr>
        <xdr:cNvPr id="101" name="Zone de texte 22">
          <a:extLst>
            <a:ext uri="{FF2B5EF4-FFF2-40B4-BE49-F238E27FC236}">
              <a16:creationId xmlns:a16="http://schemas.microsoft.com/office/drawing/2014/main" id="{871EF141-74AB-4C7F-9B93-4C474A805B54}"/>
            </a:ext>
          </a:extLst>
        </xdr:cNvPr>
        <xdr:cNvSpPr txBox="1"/>
      </xdr:nvSpPr>
      <xdr:spPr>
        <a:xfrm>
          <a:off x="130175" y="5571356"/>
          <a:ext cx="1879601" cy="753245"/>
        </a:xfrm>
        <a:prstGeom prst="rect">
          <a:avLst/>
        </a:prstGeom>
        <a:noFill/>
        <a:ln w="6350">
          <a:noFill/>
        </a:ln>
        <a:effectLst/>
      </xdr:spPr>
      <xdr:txBody>
        <a:bodyPr rot="0" spcFirstLastPara="0" vert="horz" wrap="square" lIns="103455" tIns="51728" rIns="103455" bIns="51728" numCol="1" spcCol="0" rtlCol="0" fromWordArt="0" anchor="t" anchorCtr="0" forceAA="0" compatLnSpc="1">
          <a:prstTxWarp prst="textNoShape">
            <a:avLst/>
          </a:prstTxWarp>
          <a:noAutofit/>
        </a:bodyPr>
        <a:lstStyle>
          <a:defPPr>
            <a:defRPr lang="fr-FR"/>
          </a:defPPr>
          <a:lvl1pPr marL="0" algn="l" defTabSz="1034552" rtl="0" eaLnBrk="1" latinLnBrk="0" hangingPunct="1">
            <a:defRPr sz="2000" kern="1200">
              <a:solidFill>
                <a:schemeClr val="tx1"/>
              </a:solidFill>
              <a:latin typeface="+mn-lt"/>
              <a:ea typeface="+mn-ea"/>
              <a:cs typeface="+mn-cs"/>
            </a:defRPr>
          </a:lvl1pPr>
          <a:lvl2pPr marL="517276" algn="l" defTabSz="1034552" rtl="0" eaLnBrk="1" latinLnBrk="0" hangingPunct="1">
            <a:defRPr sz="2000" kern="1200">
              <a:solidFill>
                <a:schemeClr val="tx1"/>
              </a:solidFill>
              <a:latin typeface="+mn-lt"/>
              <a:ea typeface="+mn-ea"/>
              <a:cs typeface="+mn-cs"/>
            </a:defRPr>
          </a:lvl2pPr>
          <a:lvl3pPr marL="1034552" algn="l" defTabSz="1034552" rtl="0" eaLnBrk="1" latinLnBrk="0" hangingPunct="1">
            <a:defRPr sz="2000" kern="1200">
              <a:solidFill>
                <a:schemeClr val="tx1"/>
              </a:solidFill>
              <a:latin typeface="+mn-lt"/>
              <a:ea typeface="+mn-ea"/>
              <a:cs typeface="+mn-cs"/>
            </a:defRPr>
          </a:lvl3pPr>
          <a:lvl4pPr marL="1551828" algn="l" defTabSz="1034552" rtl="0" eaLnBrk="1" latinLnBrk="0" hangingPunct="1">
            <a:defRPr sz="2000" kern="1200">
              <a:solidFill>
                <a:schemeClr val="tx1"/>
              </a:solidFill>
              <a:latin typeface="+mn-lt"/>
              <a:ea typeface="+mn-ea"/>
              <a:cs typeface="+mn-cs"/>
            </a:defRPr>
          </a:lvl4pPr>
          <a:lvl5pPr marL="2069104" algn="l" defTabSz="1034552" rtl="0" eaLnBrk="1" latinLnBrk="0" hangingPunct="1">
            <a:defRPr sz="2000" kern="1200">
              <a:solidFill>
                <a:schemeClr val="tx1"/>
              </a:solidFill>
              <a:latin typeface="+mn-lt"/>
              <a:ea typeface="+mn-ea"/>
              <a:cs typeface="+mn-cs"/>
            </a:defRPr>
          </a:lvl5pPr>
          <a:lvl6pPr marL="2586380" algn="l" defTabSz="1034552" rtl="0" eaLnBrk="1" latinLnBrk="0" hangingPunct="1">
            <a:defRPr sz="2000" kern="1200">
              <a:solidFill>
                <a:schemeClr val="tx1"/>
              </a:solidFill>
              <a:latin typeface="+mn-lt"/>
              <a:ea typeface="+mn-ea"/>
              <a:cs typeface="+mn-cs"/>
            </a:defRPr>
          </a:lvl6pPr>
          <a:lvl7pPr marL="3103656" algn="l" defTabSz="1034552" rtl="0" eaLnBrk="1" latinLnBrk="0" hangingPunct="1">
            <a:defRPr sz="2000" kern="1200">
              <a:solidFill>
                <a:schemeClr val="tx1"/>
              </a:solidFill>
              <a:latin typeface="+mn-lt"/>
              <a:ea typeface="+mn-ea"/>
              <a:cs typeface="+mn-cs"/>
            </a:defRPr>
          </a:lvl7pPr>
          <a:lvl8pPr marL="3620933" algn="l" defTabSz="1034552" rtl="0" eaLnBrk="1" latinLnBrk="0" hangingPunct="1">
            <a:defRPr sz="2000" kern="1200">
              <a:solidFill>
                <a:schemeClr val="tx1"/>
              </a:solidFill>
              <a:latin typeface="+mn-lt"/>
              <a:ea typeface="+mn-ea"/>
              <a:cs typeface="+mn-cs"/>
            </a:defRPr>
          </a:lvl8pPr>
          <a:lvl9pPr marL="4138209" algn="l" defTabSz="1034552" rtl="0" eaLnBrk="1" latinLnBrk="0" hangingPunct="1">
            <a:defRPr sz="2000" kern="1200">
              <a:solidFill>
                <a:schemeClr val="tx1"/>
              </a:solidFill>
              <a:latin typeface="+mn-lt"/>
              <a:ea typeface="+mn-ea"/>
              <a:cs typeface="+mn-cs"/>
            </a:defRPr>
          </a:lvl9pPr>
        </a:lstStyle>
        <a:p>
          <a:pPr marL="0" marR="0" lvl="0" indent="0" algn="ctr" defTabSz="1034552" rtl="0" eaLnBrk="1" fontAlgn="auto" latinLnBrk="0" hangingPunct="1">
            <a:lnSpc>
              <a:spcPct val="115000"/>
            </a:lnSpc>
            <a:spcBef>
              <a:spcPts val="0"/>
            </a:spcBef>
            <a:spcAft>
              <a:spcPts val="1131"/>
            </a:spcAft>
            <a:buClrTx/>
            <a:buSzTx/>
            <a:buFontTx/>
            <a:buNone/>
            <a:tabLst/>
            <a:defRPr/>
          </a:pPr>
          <a:r>
            <a:rPr kumimoji="0" lang="fr-FR" sz="1050" b="1" i="0" u="none" strike="noStrike" kern="1200" cap="all" spc="0" normalizeH="0" baseline="0" noProof="0">
              <a:ln>
                <a:noFill/>
              </a:ln>
              <a:solidFill>
                <a:srgbClr val="DACFDC"/>
              </a:solidFill>
              <a:effectLst/>
              <a:uLnTx/>
              <a:uFillTx/>
              <a:latin typeface="+mn-lt"/>
              <a:ea typeface="Calibri"/>
              <a:cs typeface="Arial"/>
            </a:rPr>
            <a:t> </a:t>
          </a:r>
        </a:p>
        <a:p>
          <a:pPr marL="0" marR="0" lvl="0" indent="0" algn="ctr" defTabSz="1034552" rtl="0" eaLnBrk="1" fontAlgn="auto" latinLnBrk="0" hangingPunct="1">
            <a:lnSpc>
              <a:spcPct val="115000"/>
            </a:lnSpc>
            <a:spcBef>
              <a:spcPts val="0"/>
            </a:spcBef>
            <a:spcAft>
              <a:spcPts val="1131"/>
            </a:spcAft>
            <a:buClrTx/>
            <a:buSzTx/>
            <a:buFontTx/>
            <a:buNone/>
            <a:tabLst/>
            <a:defRPr/>
          </a:pPr>
          <a:r>
            <a:rPr kumimoji="0" lang="fr-FR" sz="1050" b="1" i="0" u="none" strike="noStrike" kern="1200" cap="all" spc="0" normalizeH="0" baseline="0" noProof="0">
              <a:ln>
                <a:noFill/>
              </a:ln>
              <a:solidFill>
                <a:srgbClr val="DACFDC">
                  <a:lumMod val="10000"/>
                </a:srgbClr>
              </a:solidFill>
              <a:effectLst/>
              <a:uLnTx/>
              <a:uFillTx/>
              <a:latin typeface="+mn-lt"/>
              <a:ea typeface="Calibri"/>
              <a:cs typeface="Arial"/>
            </a:rPr>
            <a:t>DEMANDEURS D’EMPLOI </a:t>
          </a:r>
          <a:br>
            <a:rPr kumimoji="0" lang="fr-FR" sz="1050" b="1" i="0" u="none" strike="noStrike" kern="1200" cap="all" spc="0" normalizeH="0" baseline="0" noProof="0">
              <a:ln>
                <a:noFill/>
              </a:ln>
              <a:solidFill>
                <a:srgbClr val="DACFDC">
                  <a:lumMod val="10000"/>
                </a:srgbClr>
              </a:solidFill>
              <a:effectLst/>
              <a:uLnTx/>
              <a:uFillTx/>
              <a:latin typeface="+mn-lt"/>
              <a:ea typeface="Calibri"/>
              <a:cs typeface="Arial"/>
            </a:rPr>
          </a:br>
          <a:r>
            <a:rPr kumimoji="0" lang="fr-FR" sz="1050" b="1" i="0" u="none" strike="noStrike" kern="1200" cap="all" spc="0" normalizeH="0" baseline="0" noProof="0">
              <a:ln>
                <a:noFill/>
              </a:ln>
              <a:solidFill>
                <a:srgbClr val="DACFDC">
                  <a:lumMod val="10000"/>
                </a:srgbClr>
              </a:solidFill>
              <a:effectLst/>
              <a:uLnTx/>
              <a:uFillTx/>
              <a:latin typeface="+mn-lt"/>
              <a:ea typeface="Calibri"/>
              <a:cs typeface="Arial"/>
            </a:rPr>
            <a:t>(CAT. ABC)  </a:t>
          </a:r>
          <a:endParaRPr kumimoji="0" lang="fr-FR" sz="1050" b="0" i="0" u="none" strike="noStrike" kern="1200" cap="none" spc="0" normalizeH="0" baseline="0" noProof="0">
            <a:ln>
              <a:noFill/>
            </a:ln>
            <a:solidFill>
              <a:srgbClr val="DACFDC">
                <a:lumMod val="10000"/>
              </a:srgbClr>
            </a:solidFill>
            <a:effectLst/>
            <a:uLnTx/>
            <a:uFillTx/>
            <a:latin typeface="+mn-lt"/>
            <a:ea typeface="Calibri"/>
            <a:cs typeface="Times New Roman"/>
          </a:endParaRPr>
        </a:p>
      </xdr:txBody>
    </xdr:sp>
    <xdr:clientData/>
  </xdr:twoCellAnchor>
  <xdr:twoCellAnchor>
    <xdr:from>
      <xdr:col>5</xdr:col>
      <xdr:colOff>476249</xdr:colOff>
      <xdr:row>24</xdr:row>
      <xdr:rowOff>380999</xdr:rowOff>
    </xdr:from>
    <xdr:to>
      <xdr:col>6</xdr:col>
      <xdr:colOff>398899</xdr:colOff>
      <xdr:row>25</xdr:row>
      <xdr:rowOff>265574</xdr:rowOff>
    </xdr:to>
    <xdr:sp macro="" textlink="Alim!B7">
      <xdr:nvSpPr>
        <xdr:cNvPr id="102" name="Rectangle : coins arrondis 101">
          <a:extLst>
            <a:ext uri="{FF2B5EF4-FFF2-40B4-BE49-F238E27FC236}">
              <a16:creationId xmlns:a16="http://schemas.microsoft.com/office/drawing/2014/main" id="{0E1A6621-8B5E-4E8F-A25E-6A6F6E056710}"/>
            </a:ext>
          </a:extLst>
        </xdr:cNvPr>
        <xdr:cNvSpPr/>
      </xdr:nvSpPr>
      <xdr:spPr>
        <a:xfrm>
          <a:off x="4352924" y="5781674"/>
          <a:ext cx="722750" cy="313200"/>
        </a:xfrm>
        <a:prstGeom prst="roundRect">
          <a:avLst/>
        </a:prstGeom>
        <a:solidFill>
          <a:srgbClr val="DBE3FF"/>
        </a:solidFill>
        <a:ln w="12700" cap="flat" cmpd="sng" algn="ctr">
          <a:noFill/>
          <a:prstDash val="sysDash"/>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fld id="{072FA847-D903-4087-9096-DC323D9FA2A0}" type="TxLink">
            <a:rPr kumimoji="0" lang="en-US" sz="1200" b="1" i="0" u="none" strike="noStrike" kern="0" cap="none" spc="0" normalizeH="0" baseline="0" noProof="0">
              <a:ln>
                <a:noFill/>
              </a:ln>
              <a:solidFill>
                <a:srgbClr val="636364"/>
              </a:solidFill>
              <a:effectLst/>
              <a:uLnTx/>
              <a:uFillTx/>
              <a:latin typeface="Arial"/>
              <a:ea typeface="+mn-ea"/>
              <a:cs typeface="Arial"/>
            </a:rPr>
            <a:pPr marL="0" marR="0" lvl="0" indent="0" algn="r" defTabSz="914400" eaLnBrk="1" fontAlgn="auto" latinLnBrk="0" hangingPunct="1">
              <a:lnSpc>
                <a:spcPct val="100000"/>
              </a:lnSpc>
              <a:spcBef>
                <a:spcPts val="0"/>
              </a:spcBef>
              <a:spcAft>
                <a:spcPts val="0"/>
              </a:spcAft>
              <a:buClrTx/>
              <a:buSzTx/>
              <a:buFontTx/>
              <a:buNone/>
              <a:tabLst/>
              <a:defRPr/>
            </a:pPr>
            <a:t>776</a:t>
          </a:fld>
          <a:endParaRPr kumimoji="0" lang="fr-FR" sz="1200" b="1" i="0" u="none" strike="noStrike" kern="0" cap="none" spc="0" normalizeH="0" baseline="0" noProof="0">
            <a:ln>
              <a:noFill/>
            </a:ln>
            <a:solidFill>
              <a:srgbClr val="636364"/>
            </a:solidFill>
            <a:effectLst/>
            <a:uLnTx/>
            <a:uFillTx/>
            <a:latin typeface="Calibri"/>
            <a:ea typeface="+mn-ea"/>
            <a:cs typeface="+mn-cs"/>
          </a:endParaRPr>
        </a:p>
      </xdr:txBody>
    </xdr:sp>
    <xdr:clientData/>
  </xdr:twoCellAnchor>
  <xdr:twoCellAnchor>
    <xdr:from>
      <xdr:col>5</xdr:col>
      <xdr:colOff>485772</xdr:colOff>
      <xdr:row>26</xdr:row>
      <xdr:rowOff>187325</xdr:rowOff>
    </xdr:from>
    <xdr:to>
      <xdr:col>6</xdr:col>
      <xdr:colOff>402072</xdr:colOff>
      <xdr:row>27</xdr:row>
      <xdr:rowOff>116350</xdr:rowOff>
    </xdr:to>
    <xdr:sp macro="" textlink="Alim!B8">
      <xdr:nvSpPr>
        <xdr:cNvPr id="103" name="Rectangle : coins arrondis 102">
          <a:extLst>
            <a:ext uri="{FF2B5EF4-FFF2-40B4-BE49-F238E27FC236}">
              <a16:creationId xmlns:a16="http://schemas.microsoft.com/office/drawing/2014/main" id="{3CBDD731-E018-402F-AC03-694AF043BD4A}"/>
            </a:ext>
          </a:extLst>
        </xdr:cNvPr>
        <xdr:cNvSpPr/>
      </xdr:nvSpPr>
      <xdr:spPr>
        <a:xfrm>
          <a:off x="4362447" y="6407150"/>
          <a:ext cx="716400" cy="319550"/>
        </a:xfrm>
        <a:prstGeom prst="roundRect">
          <a:avLst/>
        </a:prstGeom>
        <a:solidFill>
          <a:srgbClr val="DBE3FF"/>
        </a:solidFill>
        <a:ln w="12700" cap="flat" cmpd="sng" algn="ctr">
          <a:noFill/>
          <a:prstDash val="sysDash"/>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fld id="{C15E124E-0FB1-4AE8-B194-5E6EC941801E}" type="TxLink">
            <a:rPr kumimoji="0" lang="en-US" sz="1200" b="1" i="0" u="none" strike="noStrike" kern="0" cap="none" spc="0" normalizeH="0" baseline="0" noProof="0">
              <a:ln>
                <a:noFill/>
              </a:ln>
              <a:solidFill>
                <a:srgbClr val="636364"/>
              </a:solidFill>
              <a:effectLst/>
              <a:uLnTx/>
              <a:uFillTx/>
              <a:latin typeface="Arial"/>
              <a:ea typeface="+mn-ea"/>
              <a:cs typeface="Arial"/>
            </a:rPr>
            <a:pPr marL="0" marR="0" lvl="0" indent="0" algn="r" defTabSz="914400" eaLnBrk="1" fontAlgn="auto" latinLnBrk="0" hangingPunct="1">
              <a:lnSpc>
                <a:spcPct val="100000"/>
              </a:lnSpc>
              <a:spcBef>
                <a:spcPts val="0"/>
              </a:spcBef>
              <a:spcAft>
                <a:spcPts val="0"/>
              </a:spcAft>
              <a:buClrTx/>
              <a:buSzTx/>
              <a:buFontTx/>
              <a:buNone/>
              <a:tabLst/>
              <a:defRPr/>
            </a:pPr>
            <a:t>660</a:t>
          </a:fld>
          <a:endParaRPr kumimoji="0" lang="fr-FR" sz="1200" b="1" i="0" u="none" strike="noStrike" kern="0" cap="none" spc="0" normalizeH="0" baseline="0" noProof="0">
            <a:ln>
              <a:noFill/>
            </a:ln>
            <a:solidFill>
              <a:srgbClr val="636364"/>
            </a:solidFill>
            <a:effectLst/>
            <a:uLnTx/>
            <a:uFillTx/>
            <a:latin typeface="Calibri"/>
            <a:ea typeface="+mn-ea"/>
            <a:cs typeface="+mn-cs"/>
          </a:endParaRPr>
        </a:p>
      </xdr:txBody>
    </xdr:sp>
    <xdr:clientData/>
  </xdr:twoCellAnchor>
  <xdr:twoCellAnchor>
    <xdr:from>
      <xdr:col>0</xdr:col>
      <xdr:colOff>292100</xdr:colOff>
      <xdr:row>23</xdr:row>
      <xdr:rowOff>149225</xdr:rowOff>
    </xdr:from>
    <xdr:to>
      <xdr:col>2</xdr:col>
      <xdr:colOff>352425</xdr:colOff>
      <xdr:row>25</xdr:row>
      <xdr:rowOff>254000</xdr:rowOff>
    </xdr:to>
    <xdr:sp macro="" textlink="Alim!B6">
      <xdr:nvSpPr>
        <xdr:cNvPr id="105" name="Rectangle 104">
          <a:extLst>
            <a:ext uri="{FF2B5EF4-FFF2-40B4-BE49-F238E27FC236}">
              <a16:creationId xmlns:a16="http://schemas.microsoft.com/office/drawing/2014/main" id="{19ACC9C7-9BAD-43B0-83D3-919B5A00C45B}"/>
            </a:ext>
          </a:extLst>
        </xdr:cNvPr>
        <xdr:cNvSpPr/>
      </xdr:nvSpPr>
      <xdr:spPr>
        <a:xfrm>
          <a:off x="292100" y="5292725"/>
          <a:ext cx="1660525" cy="790575"/>
        </a:xfrm>
        <a:prstGeom prst="rect">
          <a:avLst/>
        </a:prstGeom>
        <a:no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fld id="{D8E6883C-8DBE-4A80-A1A4-5316A139244F}" type="TxLink">
            <a:rPr kumimoji="0" lang="en-US" sz="2800" b="1" i="0" u="none" strike="noStrike" kern="0" cap="none" spc="0" normalizeH="0" baseline="0" noProof="0">
              <a:ln>
                <a:noFill/>
              </a:ln>
              <a:solidFill>
                <a:srgbClr val="406BDE"/>
              </a:solidFill>
              <a:effectLst/>
              <a:uLnTx/>
              <a:uFillTx/>
              <a:latin typeface="Arial"/>
              <a:ea typeface="+mn-ea"/>
              <a:cs typeface="Arial"/>
            </a:rPr>
            <a:pPr marL="0" marR="0" lvl="0" indent="0" algn="ctr" defTabSz="914400" eaLnBrk="1" fontAlgn="auto" latinLnBrk="0" hangingPunct="1">
              <a:lnSpc>
                <a:spcPct val="100000"/>
              </a:lnSpc>
              <a:spcBef>
                <a:spcPts val="0"/>
              </a:spcBef>
              <a:spcAft>
                <a:spcPts val="0"/>
              </a:spcAft>
              <a:buClrTx/>
              <a:buSzTx/>
              <a:buFontTx/>
              <a:buNone/>
              <a:tabLst/>
              <a:defRPr/>
            </a:pPr>
            <a:t>16 702</a:t>
          </a:fld>
          <a:endParaRPr kumimoji="0" lang="fr-FR" sz="2800" b="1" i="0" u="none" strike="noStrike" kern="0" cap="none" spc="0" normalizeH="0" baseline="0" noProof="0">
            <a:ln>
              <a:noFill/>
            </a:ln>
            <a:solidFill>
              <a:srgbClr val="406BDE"/>
            </a:solidFill>
            <a:effectLst/>
            <a:uLnTx/>
            <a:uFillTx/>
            <a:latin typeface="Calibri"/>
            <a:ea typeface="+mn-ea"/>
            <a:cs typeface="+mn-cs"/>
          </a:endParaRPr>
        </a:p>
      </xdr:txBody>
    </xdr:sp>
    <xdr:clientData/>
  </xdr:twoCellAnchor>
  <xdr:twoCellAnchor>
    <xdr:from>
      <xdr:col>0</xdr:col>
      <xdr:colOff>292100</xdr:colOff>
      <xdr:row>26</xdr:row>
      <xdr:rowOff>196850</xdr:rowOff>
    </xdr:from>
    <xdr:to>
      <xdr:col>1</xdr:col>
      <xdr:colOff>368300</xdr:colOff>
      <xdr:row>27</xdr:row>
      <xdr:rowOff>254000</xdr:rowOff>
    </xdr:to>
    <xdr:sp macro="" textlink="Alim!D6">
      <xdr:nvSpPr>
        <xdr:cNvPr id="106" name="Rectangle 105">
          <a:extLst>
            <a:ext uri="{FF2B5EF4-FFF2-40B4-BE49-F238E27FC236}">
              <a16:creationId xmlns:a16="http://schemas.microsoft.com/office/drawing/2014/main" id="{C041B4DE-8DB3-4A63-8DB1-6DE465C3D13E}"/>
            </a:ext>
          </a:extLst>
        </xdr:cNvPr>
        <xdr:cNvSpPr/>
      </xdr:nvSpPr>
      <xdr:spPr>
        <a:xfrm>
          <a:off x="292100" y="6416675"/>
          <a:ext cx="876300" cy="447675"/>
        </a:xfrm>
        <a:prstGeom prst="rect">
          <a:avLst/>
        </a:prstGeom>
        <a:no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fld id="{4E644E56-2E70-4B38-B98A-55604F656C43}" type="TxLink">
            <a:rPr kumimoji="0" lang="en-US" sz="1400" b="0" i="0" u="none" strike="noStrike" kern="0" cap="none" spc="0" normalizeH="0" baseline="0" noProof="0">
              <a:ln>
                <a:noFill/>
              </a:ln>
              <a:solidFill>
                <a:srgbClr val="406BDE"/>
              </a:solidFill>
              <a:effectLst/>
              <a:uLnTx/>
              <a:uFillTx/>
              <a:latin typeface="Arial"/>
              <a:ea typeface="+mn-ea"/>
              <a:cs typeface="Arial"/>
            </a:rPr>
            <a:pPr marL="0" marR="0" lvl="0" indent="0" algn="ctr" defTabSz="914400" eaLnBrk="1" fontAlgn="auto" latinLnBrk="0" hangingPunct="1">
              <a:lnSpc>
                <a:spcPct val="100000"/>
              </a:lnSpc>
              <a:spcBef>
                <a:spcPts val="0"/>
              </a:spcBef>
              <a:spcAft>
                <a:spcPts val="0"/>
              </a:spcAft>
              <a:buClrTx/>
              <a:buSzTx/>
              <a:buFontTx/>
              <a:buNone/>
              <a:tabLst/>
              <a:defRPr/>
            </a:pPr>
            <a:t>+1,6%</a:t>
          </a:fld>
          <a:endParaRPr kumimoji="0" lang="fr-FR" sz="1400" b="1" i="0" u="none" strike="noStrike" kern="0" cap="none" spc="0" normalizeH="0" baseline="0" noProof="0">
            <a:ln>
              <a:noFill/>
            </a:ln>
            <a:solidFill>
              <a:srgbClr val="406BDE"/>
            </a:solidFill>
            <a:effectLst/>
            <a:uLnTx/>
            <a:uFillTx/>
            <a:latin typeface="Calibri"/>
            <a:ea typeface="+mn-ea"/>
            <a:cs typeface="+mn-cs"/>
          </a:endParaRPr>
        </a:p>
      </xdr:txBody>
    </xdr:sp>
    <xdr:clientData/>
  </xdr:twoCellAnchor>
  <xdr:twoCellAnchor>
    <xdr:from>
      <xdr:col>8</xdr:col>
      <xdr:colOff>381635</xdr:colOff>
      <xdr:row>23</xdr:row>
      <xdr:rowOff>86994</xdr:rowOff>
    </xdr:from>
    <xdr:to>
      <xdr:col>11</xdr:col>
      <xdr:colOff>641985</xdr:colOff>
      <xdr:row>32</xdr:row>
      <xdr:rowOff>121920</xdr:rowOff>
    </xdr:to>
    <xdr:graphicFrame macro="">
      <xdr:nvGraphicFramePr>
        <xdr:cNvPr id="109" name="Graphique 108">
          <a:extLst>
            <a:ext uri="{FF2B5EF4-FFF2-40B4-BE49-F238E27FC236}">
              <a16:creationId xmlns:a16="http://schemas.microsoft.com/office/drawing/2014/main" id="{A3AB56A0-F89C-4747-AADC-9FDBA07559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273051</xdr:colOff>
      <xdr:row>29</xdr:row>
      <xdr:rowOff>44450</xdr:rowOff>
    </xdr:from>
    <xdr:to>
      <xdr:col>11</xdr:col>
      <xdr:colOff>352426</xdr:colOff>
      <xdr:row>34</xdr:row>
      <xdr:rowOff>187325</xdr:rowOff>
    </xdr:to>
    <xdr:sp macro="" textlink="">
      <xdr:nvSpPr>
        <xdr:cNvPr id="122" name="ZoneTexte 121">
          <a:extLst>
            <a:ext uri="{FF2B5EF4-FFF2-40B4-BE49-F238E27FC236}">
              <a16:creationId xmlns:a16="http://schemas.microsoft.com/office/drawing/2014/main" id="{22E29D24-EDC8-4E6E-B2B5-52360CD001D7}"/>
            </a:ext>
          </a:extLst>
        </xdr:cNvPr>
        <xdr:cNvSpPr txBox="1"/>
      </xdr:nvSpPr>
      <xdr:spPr>
        <a:xfrm>
          <a:off x="1073151" y="7435850"/>
          <a:ext cx="7937500" cy="990600"/>
        </a:xfrm>
        <a:prstGeom prst="rect">
          <a:avLst/>
        </a:prstGeom>
        <a:noFill/>
        <a:ln w="9525" cmpd="sng">
          <a:solidFill>
            <a:srgbClr val="646363"/>
          </a:solidFill>
          <a:prstDash val="dash"/>
        </a:ln>
        <a:effectLst/>
      </xdr:spPr>
      <xdr:txBody>
        <a:bodyPr vertOverflow="clip" horzOverflow="clip" wrap="square" lIns="36000" tIns="0" rIns="3600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0" lang="fr-FR" sz="900" b="1" i="0" u="none" strike="noStrike" kern="0" cap="none" spc="0" normalizeH="0" baseline="0" noProof="0">
              <a:ln>
                <a:noFill/>
              </a:ln>
              <a:solidFill>
                <a:srgbClr val="646363"/>
              </a:solidFill>
              <a:effectLst/>
              <a:uLnTx/>
              <a:uFillTx/>
              <a:latin typeface="Marianne" panose="02000000000000000000" pitchFamily="50" charset="0"/>
              <a:ea typeface="+mn-ea"/>
              <a:cs typeface="Arial" panose="020B0604020202020204" pitchFamily="34" charset="0"/>
            </a:rPr>
            <a:t>Catégorie A : </a:t>
          </a:r>
          <a:r>
            <a:rPr kumimoji="0" lang="fr-FR" sz="900" b="0" i="0" u="none" strike="noStrike" kern="0" cap="none" spc="0" normalizeH="0" baseline="0" noProof="0">
              <a:ln>
                <a:noFill/>
              </a:ln>
              <a:solidFill>
                <a:srgbClr val="646363"/>
              </a:solidFill>
              <a:effectLst/>
              <a:uLnTx/>
              <a:uFillTx/>
              <a:latin typeface="Marianne" panose="02000000000000000000" pitchFamily="50" charset="0"/>
              <a:ea typeface="+mn-ea"/>
              <a:cs typeface="Arial" panose="020B0604020202020204" pitchFamily="34" charset="0"/>
            </a:rPr>
            <a:t>personnes inscrites à France Travail, sans emploi et tenues de faire des actes positifs de recherche d’emploi</a:t>
          </a:r>
        </a:p>
        <a:p>
          <a:pPr marL="0" marR="0" lvl="0" indent="0" defTabSz="914400" eaLnBrk="1" fontAlgn="auto" latinLnBrk="0" hangingPunct="1">
            <a:lnSpc>
              <a:spcPct val="100000"/>
            </a:lnSpc>
            <a:spcBef>
              <a:spcPts val="0"/>
            </a:spcBef>
            <a:spcAft>
              <a:spcPts val="0"/>
            </a:spcAft>
            <a:buClrTx/>
            <a:buSzTx/>
            <a:buFontTx/>
            <a:buNone/>
            <a:tabLst/>
            <a:defRPr/>
          </a:pPr>
          <a:r>
            <a:rPr kumimoji="0" lang="fr-FR" sz="900" b="1" i="0" u="none" strike="noStrike" kern="0" cap="none" spc="0" normalizeH="0" baseline="0" noProof="0">
              <a:ln>
                <a:noFill/>
              </a:ln>
              <a:solidFill>
                <a:srgbClr val="646363"/>
              </a:solidFill>
              <a:effectLst/>
              <a:uLnTx/>
              <a:uFillTx/>
              <a:latin typeface="Marianne" panose="02000000000000000000" pitchFamily="50" charset="0"/>
              <a:ea typeface="+mn-ea"/>
              <a:cs typeface="Arial" panose="020B0604020202020204" pitchFamily="34" charset="0"/>
            </a:rPr>
            <a:t>Catégories B, C : </a:t>
          </a:r>
          <a:r>
            <a:rPr kumimoji="0" lang="fr-FR" sz="900" b="0" i="0" u="none" strike="noStrike" kern="0" cap="none" spc="0" normalizeH="0" baseline="0" noProof="0">
              <a:ln>
                <a:noFill/>
              </a:ln>
              <a:solidFill>
                <a:srgbClr val="646363"/>
              </a:solidFill>
              <a:effectLst/>
              <a:uLnTx/>
              <a:uFillTx/>
              <a:latin typeface="Marianne" panose="02000000000000000000" pitchFamily="50" charset="0"/>
              <a:ea typeface="+mn-ea"/>
              <a:cs typeface="Arial" panose="020B0604020202020204" pitchFamily="34" charset="0"/>
            </a:rPr>
            <a:t>personnes inscrites à France Travail, tenues de faire des actes positifs de recherche d’emploi, ayant exercé une activité réduite courte (catégorie B, moins de 78h) ou longue (catégorie C, plus de 78h) au cours du mois</a:t>
          </a:r>
        </a:p>
        <a:p>
          <a:pPr marL="0" marR="0" lvl="0" indent="0" defTabSz="914400" eaLnBrk="1" fontAlgn="auto" latinLnBrk="0" hangingPunct="1">
            <a:lnSpc>
              <a:spcPct val="100000"/>
            </a:lnSpc>
            <a:spcBef>
              <a:spcPts val="0"/>
            </a:spcBef>
            <a:spcAft>
              <a:spcPts val="0"/>
            </a:spcAft>
            <a:buClrTx/>
            <a:buSzTx/>
            <a:buFontTx/>
            <a:buNone/>
            <a:tabLst/>
            <a:defRPr/>
          </a:pPr>
          <a:r>
            <a:rPr kumimoji="0" lang="fr-FR" sz="900" b="1" i="0" u="none" strike="noStrike" kern="0" cap="none" spc="0" normalizeH="0" baseline="0" noProof="0">
              <a:ln>
                <a:noFill/>
              </a:ln>
              <a:solidFill>
                <a:srgbClr val="646363"/>
              </a:solidFill>
              <a:effectLst/>
              <a:uLnTx/>
              <a:uFillTx/>
              <a:latin typeface="Marianne" panose="02000000000000000000" pitchFamily="50" charset="0"/>
              <a:ea typeface="+mn-ea"/>
              <a:cs typeface="Arial" panose="020B0604020202020204" pitchFamily="34" charset="0"/>
            </a:rPr>
            <a:t>Catégories D, E: </a:t>
          </a:r>
          <a:r>
            <a:rPr kumimoji="0" lang="fr-FR" sz="900" b="0" i="0" u="none" strike="noStrike" kern="0" cap="none" spc="0" normalizeH="0" baseline="0" noProof="0">
              <a:ln>
                <a:noFill/>
              </a:ln>
              <a:solidFill>
                <a:srgbClr val="646363"/>
              </a:solidFill>
              <a:effectLst/>
              <a:uLnTx/>
              <a:uFillTx/>
              <a:latin typeface="Marianne" panose="02000000000000000000" pitchFamily="50" charset="0"/>
              <a:ea typeface="+mn-ea"/>
              <a:cs typeface="Arial" panose="020B0604020202020204" pitchFamily="34" charset="0"/>
            </a:rPr>
            <a:t>personnes inscrites à France Travail, non tenues de faire des actes positifs de recherche d’emploi</a:t>
          </a:r>
        </a:p>
      </xdr:txBody>
    </xdr:sp>
    <xdr:clientData/>
  </xdr:twoCellAnchor>
  <xdr:twoCellAnchor>
    <xdr:from>
      <xdr:col>3</xdr:col>
      <xdr:colOff>266701</xdr:colOff>
      <xdr:row>35</xdr:row>
      <xdr:rowOff>104775</xdr:rowOff>
    </xdr:from>
    <xdr:to>
      <xdr:col>7</xdr:col>
      <xdr:colOff>533400</xdr:colOff>
      <xdr:row>37</xdr:row>
      <xdr:rowOff>34925</xdr:rowOff>
    </xdr:to>
    <xdr:sp macro="" textlink="">
      <xdr:nvSpPr>
        <xdr:cNvPr id="123" name="Zone de texte 21">
          <a:extLst>
            <a:ext uri="{FF2B5EF4-FFF2-40B4-BE49-F238E27FC236}">
              <a16:creationId xmlns:a16="http://schemas.microsoft.com/office/drawing/2014/main" id="{A17447EC-EA85-41F6-A8F3-997ACF4A56EC}"/>
            </a:ext>
          </a:extLst>
        </xdr:cNvPr>
        <xdr:cNvSpPr txBox="1"/>
      </xdr:nvSpPr>
      <xdr:spPr>
        <a:xfrm>
          <a:off x="2667001" y="8543925"/>
          <a:ext cx="3343274" cy="330200"/>
        </a:xfrm>
        <a:prstGeom prst="rect">
          <a:avLst/>
        </a:prstGeom>
        <a:noFill/>
        <a:ln w="6350">
          <a:noFill/>
        </a:ln>
        <a:effectLst/>
      </xdr:spPr>
      <xdr:txBody>
        <a:bodyPr rot="0" spcFirstLastPara="0" vert="horz" wrap="square" lIns="103455" tIns="51728" rIns="103455" bIns="51728" numCol="1" spcCol="0" rtlCol="0" fromWordArt="0" anchor="t" anchorCtr="0" forceAA="0" compatLnSpc="1">
          <a:prstTxWarp prst="textNoShape">
            <a:avLst/>
          </a:prstTxWarp>
          <a:noAutofit/>
        </a:bodyPr>
        <a:lstStyle>
          <a:defPPr>
            <a:defRPr lang="fr-FR"/>
          </a:defPPr>
          <a:lvl1pPr marL="0" algn="l" defTabSz="1034552" rtl="0" eaLnBrk="1" latinLnBrk="0" hangingPunct="1">
            <a:defRPr sz="2000" kern="1200">
              <a:solidFill>
                <a:schemeClr val="tx1"/>
              </a:solidFill>
              <a:latin typeface="+mn-lt"/>
              <a:ea typeface="+mn-ea"/>
              <a:cs typeface="+mn-cs"/>
            </a:defRPr>
          </a:lvl1pPr>
          <a:lvl2pPr marL="517276" algn="l" defTabSz="1034552" rtl="0" eaLnBrk="1" latinLnBrk="0" hangingPunct="1">
            <a:defRPr sz="2000" kern="1200">
              <a:solidFill>
                <a:schemeClr val="tx1"/>
              </a:solidFill>
              <a:latin typeface="+mn-lt"/>
              <a:ea typeface="+mn-ea"/>
              <a:cs typeface="+mn-cs"/>
            </a:defRPr>
          </a:lvl2pPr>
          <a:lvl3pPr marL="1034552" algn="l" defTabSz="1034552" rtl="0" eaLnBrk="1" latinLnBrk="0" hangingPunct="1">
            <a:defRPr sz="2000" kern="1200">
              <a:solidFill>
                <a:schemeClr val="tx1"/>
              </a:solidFill>
              <a:latin typeface="+mn-lt"/>
              <a:ea typeface="+mn-ea"/>
              <a:cs typeface="+mn-cs"/>
            </a:defRPr>
          </a:lvl3pPr>
          <a:lvl4pPr marL="1551828" algn="l" defTabSz="1034552" rtl="0" eaLnBrk="1" latinLnBrk="0" hangingPunct="1">
            <a:defRPr sz="2000" kern="1200">
              <a:solidFill>
                <a:schemeClr val="tx1"/>
              </a:solidFill>
              <a:latin typeface="+mn-lt"/>
              <a:ea typeface="+mn-ea"/>
              <a:cs typeface="+mn-cs"/>
            </a:defRPr>
          </a:lvl4pPr>
          <a:lvl5pPr marL="2069104" algn="l" defTabSz="1034552" rtl="0" eaLnBrk="1" latinLnBrk="0" hangingPunct="1">
            <a:defRPr sz="2000" kern="1200">
              <a:solidFill>
                <a:schemeClr val="tx1"/>
              </a:solidFill>
              <a:latin typeface="+mn-lt"/>
              <a:ea typeface="+mn-ea"/>
              <a:cs typeface="+mn-cs"/>
            </a:defRPr>
          </a:lvl5pPr>
          <a:lvl6pPr marL="2586380" algn="l" defTabSz="1034552" rtl="0" eaLnBrk="1" latinLnBrk="0" hangingPunct="1">
            <a:defRPr sz="2000" kern="1200">
              <a:solidFill>
                <a:schemeClr val="tx1"/>
              </a:solidFill>
              <a:latin typeface="+mn-lt"/>
              <a:ea typeface="+mn-ea"/>
              <a:cs typeface="+mn-cs"/>
            </a:defRPr>
          </a:lvl6pPr>
          <a:lvl7pPr marL="3103656" algn="l" defTabSz="1034552" rtl="0" eaLnBrk="1" latinLnBrk="0" hangingPunct="1">
            <a:defRPr sz="2000" kern="1200">
              <a:solidFill>
                <a:schemeClr val="tx1"/>
              </a:solidFill>
              <a:latin typeface="+mn-lt"/>
              <a:ea typeface="+mn-ea"/>
              <a:cs typeface="+mn-cs"/>
            </a:defRPr>
          </a:lvl7pPr>
          <a:lvl8pPr marL="3620933" algn="l" defTabSz="1034552" rtl="0" eaLnBrk="1" latinLnBrk="0" hangingPunct="1">
            <a:defRPr sz="2000" kern="1200">
              <a:solidFill>
                <a:schemeClr val="tx1"/>
              </a:solidFill>
              <a:latin typeface="+mn-lt"/>
              <a:ea typeface="+mn-ea"/>
              <a:cs typeface="+mn-cs"/>
            </a:defRPr>
          </a:lvl8pPr>
          <a:lvl9pPr marL="4138209" algn="l" defTabSz="1034552" rtl="0" eaLnBrk="1" latinLnBrk="0" hangingPunct="1">
            <a:defRPr sz="2000" kern="1200">
              <a:solidFill>
                <a:schemeClr val="tx1"/>
              </a:solidFill>
              <a:latin typeface="+mn-lt"/>
              <a:ea typeface="+mn-ea"/>
              <a:cs typeface="+mn-cs"/>
            </a:defRPr>
          </a:lvl9pPr>
        </a:lstStyle>
        <a:p>
          <a:pPr>
            <a:lnSpc>
              <a:spcPct val="115000"/>
            </a:lnSpc>
          </a:pPr>
          <a:r>
            <a:rPr lang="fr-FR" sz="1200" b="1" u="sng">
              <a:solidFill>
                <a:srgbClr val="1D1E3C"/>
              </a:solidFill>
              <a:latin typeface="+mn-lt"/>
              <a:ea typeface="Calibri"/>
              <a:cs typeface="Arial"/>
            </a:rPr>
            <a:t>ZOOM</a:t>
          </a:r>
          <a:r>
            <a:rPr lang="fr-FR" sz="1200" b="1" u="sng" baseline="0">
              <a:solidFill>
                <a:srgbClr val="1D1E3C"/>
              </a:solidFill>
              <a:latin typeface="+mn-lt"/>
              <a:ea typeface="Calibri"/>
              <a:cs typeface="Arial"/>
            </a:rPr>
            <a:t> SUR LES CATÉGORIES A, B ET C</a:t>
          </a:r>
          <a:endParaRPr lang="fr-FR" sz="1200" b="1" u="sng">
            <a:solidFill>
              <a:srgbClr val="1D1E3C"/>
            </a:solidFill>
            <a:latin typeface="+mn-lt"/>
            <a:ea typeface="Calibri"/>
            <a:cs typeface="Arial"/>
          </a:endParaRPr>
        </a:p>
      </xdr:txBody>
    </xdr:sp>
    <xdr:clientData/>
  </xdr:twoCellAnchor>
  <xdr:twoCellAnchor editAs="oneCell">
    <xdr:from>
      <xdr:col>2</xdr:col>
      <xdr:colOff>676275</xdr:colOff>
      <xdr:row>35</xdr:row>
      <xdr:rowOff>47625</xdr:rowOff>
    </xdr:from>
    <xdr:to>
      <xdr:col>3</xdr:col>
      <xdr:colOff>329919</xdr:colOff>
      <xdr:row>38</xdr:row>
      <xdr:rowOff>989</xdr:rowOff>
    </xdr:to>
    <xdr:pic>
      <xdr:nvPicPr>
        <xdr:cNvPr id="124" name="Picture Placeholder 7">
          <a:extLst>
            <a:ext uri="{FF2B5EF4-FFF2-40B4-BE49-F238E27FC236}">
              <a16:creationId xmlns:a16="http://schemas.microsoft.com/office/drawing/2014/main" id="{76EC42D1-6241-4BB5-B716-EF4C15022B23}"/>
            </a:ext>
          </a:extLst>
        </xdr:cNvPr>
        <xdr:cNvPicPr>
          <a:picLocks noChangeAspect="1"/>
        </xdr:cNvPicPr>
      </xdr:nvPicPr>
      <xdr:blipFill rotWithShape="1">
        <a:blip xmlns:r="http://schemas.openxmlformats.org/officeDocument/2006/relationships" r:embed="rId16">
          <a:clrChange>
            <a:clrFrom>
              <a:srgbClr val="000000">
                <a:alpha val="0"/>
              </a:srgbClr>
            </a:clrFrom>
            <a:clrTo>
              <a:srgbClr val="000000">
                <a:alpha val="0"/>
              </a:srgbClr>
            </a:clrTo>
          </a:clrChange>
          <a:biLevel thresh="75000"/>
        </a:blip>
        <a:srcRect l="-7692" t="-15804" r="-7692" b="-15804"/>
        <a:stretch/>
      </xdr:blipFill>
      <xdr:spPr>
        <a:xfrm>
          <a:off x="2276475" y="8486775"/>
          <a:ext cx="449934" cy="440409"/>
        </a:xfrm>
        <a:prstGeom prst="ellipse">
          <a:avLst/>
        </a:prstGeom>
      </xdr:spPr>
    </xdr:pic>
    <xdr:clientData/>
  </xdr:twoCellAnchor>
  <xdr:twoCellAnchor>
    <xdr:from>
      <xdr:col>0</xdr:col>
      <xdr:colOff>0</xdr:colOff>
      <xdr:row>42</xdr:row>
      <xdr:rowOff>349250</xdr:rowOff>
    </xdr:from>
    <xdr:to>
      <xdr:col>5</xdr:col>
      <xdr:colOff>17723</xdr:colOff>
      <xdr:row>44</xdr:row>
      <xdr:rowOff>66675</xdr:rowOff>
    </xdr:to>
    <xdr:sp macro="" textlink="">
      <xdr:nvSpPr>
        <xdr:cNvPr id="126" name="Zone de texte 21">
          <a:extLst>
            <a:ext uri="{FF2B5EF4-FFF2-40B4-BE49-F238E27FC236}">
              <a16:creationId xmlns:a16="http://schemas.microsoft.com/office/drawing/2014/main" id="{356EBAFE-27E3-4F46-97AD-493FE825A587}"/>
            </a:ext>
          </a:extLst>
        </xdr:cNvPr>
        <xdr:cNvSpPr txBox="1"/>
      </xdr:nvSpPr>
      <xdr:spPr>
        <a:xfrm>
          <a:off x="0" y="10207625"/>
          <a:ext cx="3894398" cy="298450"/>
        </a:xfrm>
        <a:prstGeom prst="rect">
          <a:avLst/>
        </a:prstGeom>
        <a:noFill/>
        <a:ln w="6350">
          <a:noFill/>
        </a:ln>
        <a:effectLst/>
      </xdr:spPr>
      <xdr:txBody>
        <a:bodyPr rot="0" spcFirstLastPara="0" vert="horz" wrap="square" lIns="103455" tIns="51728" rIns="103455" bIns="51728" numCol="1" spcCol="0" rtlCol="0" fromWordArt="0" anchor="t" anchorCtr="0" forceAA="0" compatLnSpc="1">
          <a:prstTxWarp prst="textNoShape">
            <a:avLst/>
          </a:prstTxWarp>
          <a:noAutofit/>
        </a:bodyPr>
        <a:lstStyle>
          <a:defPPr>
            <a:defRPr lang="fr-FR"/>
          </a:defPPr>
          <a:lvl1pPr marL="0" algn="l" defTabSz="1034552" rtl="0" eaLnBrk="1" latinLnBrk="0" hangingPunct="1">
            <a:defRPr sz="2000" kern="1200">
              <a:solidFill>
                <a:schemeClr val="tx1"/>
              </a:solidFill>
              <a:latin typeface="+mn-lt"/>
              <a:ea typeface="+mn-ea"/>
              <a:cs typeface="+mn-cs"/>
            </a:defRPr>
          </a:lvl1pPr>
          <a:lvl2pPr marL="517276" algn="l" defTabSz="1034552" rtl="0" eaLnBrk="1" latinLnBrk="0" hangingPunct="1">
            <a:defRPr sz="2000" kern="1200">
              <a:solidFill>
                <a:schemeClr val="tx1"/>
              </a:solidFill>
              <a:latin typeface="+mn-lt"/>
              <a:ea typeface="+mn-ea"/>
              <a:cs typeface="+mn-cs"/>
            </a:defRPr>
          </a:lvl2pPr>
          <a:lvl3pPr marL="1034552" algn="l" defTabSz="1034552" rtl="0" eaLnBrk="1" latinLnBrk="0" hangingPunct="1">
            <a:defRPr sz="2000" kern="1200">
              <a:solidFill>
                <a:schemeClr val="tx1"/>
              </a:solidFill>
              <a:latin typeface="+mn-lt"/>
              <a:ea typeface="+mn-ea"/>
              <a:cs typeface="+mn-cs"/>
            </a:defRPr>
          </a:lvl3pPr>
          <a:lvl4pPr marL="1551828" algn="l" defTabSz="1034552" rtl="0" eaLnBrk="1" latinLnBrk="0" hangingPunct="1">
            <a:defRPr sz="2000" kern="1200">
              <a:solidFill>
                <a:schemeClr val="tx1"/>
              </a:solidFill>
              <a:latin typeface="+mn-lt"/>
              <a:ea typeface="+mn-ea"/>
              <a:cs typeface="+mn-cs"/>
            </a:defRPr>
          </a:lvl4pPr>
          <a:lvl5pPr marL="2069104" algn="l" defTabSz="1034552" rtl="0" eaLnBrk="1" latinLnBrk="0" hangingPunct="1">
            <a:defRPr sz="2000" kern="1200">
              <a:solidFill>
                <a:schemeClr val="tx1"/>
              </a:solidFill>
              <a:latin typeface="+mn-lt"/>
              <a:ea typeface="+mn-ea"/>
              <a:cs typeface="+mn-cs"/>
            </a:defRPr>
          </a:lvl5pPr>
          <a:lvl6pPr marL="2586380" algn="l" defTabSz="1034552" rtl="0" eaLnBrk="1" latinLnBrk="0" hangingPunct="1">
            <a:defRPr sz="2000" kern="1200">
              <a:solidFill>
                <a:schemeClr val="tx1"/>
              </a:solidFill>
              <a:latin typeface="+mn-lt"/>
              <a:ea typeface="+mn-ea"/>
              <a:cs typeface="+mn-cs"/>
            </a:defRPr>
          </a:lvl6pPr>
          <a:lvl7pPr marL="3103656" algn="l" defTabSz="1034552" rtl="0" eaLnBrk="1" latinLnBrk="0" hangingPunct="1">
            <a:defRPr sz="2000" kern="1200">
              <a:solidFill>
                <a:schemeClr val="tx1"/>
              </a:solidFill>
              <a:latin typeface="+mn-lt"/>
              <a:ea typeface="+mn-ea"/>
              <a:cs typeface="+mn-cs"/>
            </a:defRPr>
          </a:lvl7pPr>
          <a:lvl8pPr marL="3620933" algn="l" defTabSz="1034552" rtl="0" eaLnBrk="1" latinLnBrk="0" hangingPunct="1">
            <a:defRPr sz="2000" kern="1200">
              <a:solidFill>
                <a:schemeClr val="tx1"/>
              </a:solidFill>
              <a:latin typeface="+mn-lt"/>
              <a:ea typeface="+mn-ea"/>
              <a:cs typeface="+mn-cs"/>
            </a:defRPr>
          </a:lvl8pPr>
          <a:lvl9pPr marL="4138209" algn="l" defTabSz="1034552" rtl="0" eaLnBrk="1" latinLnBrk="0" hangingPunct="1">
            <a:defRPr sz="2000" kern="1200">
              <a:solidFill>
                <a:schemeClr val="tx1"/>
              </a:solidFill>
              <a:latin typeface="+mn-lt"/>
              <a:ea typeface="+mn-ea"/>
              <a:cs typeface="+mn-cs"/>
            </a:defRPr>
          </a:lvl9pPr>
        </a:lstStyle>
        <a:p>
          <a:pPr marL="0" marR="0" lvl="0" indent="0" algn="l" defTabSz="1034552" rtl="0" eaLnBrk="1" fontAlgn="auto" latinLnBrk="0" hangingPunct="1">
            <a:lnSpc>
              <a:spcPct val="115000"/>
            </a:lnSpc>
            <a:spcBef>
              <a:spcPts val="0"/>
            </a:spcBef>
            <a:spcAft>
              <a:spcPts val="0"/>
            </a:spcAft>
            <a:buClrTx/>
            <a:buSzTx/>
            <a:buFontTx/>
            <a:buNone/>
            <a:tabLst/>
            <a:defRPr/>
          </a:pPr>
          <a:r>
            <a:rPr kumimoji="0" lang="fr-FR" sz="1050" b="1" i="0" u="none" strike="noStrike" kern="1200" cap="all" spc="0" normalizeH="0" baseline="0" noProof="0">
              <a:ln>
                <a:noFill/>
              </a:ln>
              <a:solidFill>
                <a:srgbClr val="000000"/>
              </a:solidFill>
              <a:effectLst/>
              <a:uLnTx/>
              <a:uFillTx/>
              <a:latin typeface="+mn-lt"/>
              <a:ea typeface="Calibri"/>
              <a:cs typeface="Arial"/>
            </a:rPr>
            <a:t>Proportion dans la demande d’emploi (Cat. A, B, C )</a:t>
          </a:r>
        </a:p>
      </xdr:txBody>
    </xdr:sp>
    <xdr:clientData/>
  </xdr:twoCellAnchor>
  <xdr:twoCellAnchor>
    <xdr:from>
      <xdr:col>1</xdr:col>
      <xdr:colOff>558800</xdr:colOff>
      <xdr:row>37</xdr:row>
      <xdr:rowOff>177800</xdr:rowOff>
    </xdr:from>
    <xdr:to>
      <xdr:col>2</xdr:col>
      <xdr:colOff>434975</xdr:colOff>
      <xdr:row>39</xdr:row>
      <xdr:rowOff>101600</xdr:rowOff>
    </xdr:to>
    <xdr:sp macro="" textlink="Alim!P29">
      <xdr:nvSpPr>
        <xdr:cNvPr id="135" name="Rectangle : coins arrondis 134">
          <a:extLst>
            <a:ext uri="{FF2B5EF4-FFF2-40B4-BE49-F238E27FC236}">
              <a16:creationId xmlns:a16="http://schemas.microsoft.com/office/drawing/2014/main" id="{2464671F-2CFD-4292-9631-E2EF328AC358}"/>
            </a:ext>
          </a:extLst>
        </xdr:cNvPr>
        <xdr:cNvSpPr/>
      </xdr:nvSpPr>
      <xdr:spPr>
        <a:xfrm>
          <a:off x="1358900" y="9017000"/>
          <a:ext cx="676275" cy="323850"/>
        </a:xfrm>
        <a:prstGeom prst="roundRect">
          <a:avLst/>
        </a:prstGeom>
        <a:solidFill>
          <a:srgbClr val="DBE3FF"/>
        </a:solidFill>
        <a:ln w="25400" cap="flat" cmpd="sng" algn="ctr">
          <a:solidFill>
            <a:srgbClr val="DBE3FF"/>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fld id="{1B1AE029-6951-4DA4-AF27-C51DABFA9D3E}" type="TxLink">
            <a:rPr kumimoji="0" lang="en-US" sz="1200" b="1" i="0" u="none" strike="noStrike" kern="0" cap="none" spc="0" normalizeH="0" baseline="0" noProof="0">
              <a:ln>
                <a:noFill/>
              </a:ln>
              <a:solidFill>
                <a:srgbClr val="636364"/>
              </a:solidFill>
              <a:effectLst/>
              <a:uLnTx/>
              <a:uFillTx/>
              <a:latin typeface="Arial"/>
              <a:ea typeface="+mn-ea"/>
              <a:cs typeface="Arial"/>
            </a:rPr>
            <a:pPr marL="0" marR="0" lvl="0" indent="0" algn="ctr" defTabSz="914400" eaLnBrk="1" fontAlgn="auto" latinLnBrk="0" hangingPunct="1">
              <a:lnSpc>
                <a:spcPct val="100000"/>
              </a:lnSpc>
              <a:spcBef>
                <a:spcPts val="0"/>
              </a:spcBef>
              <a:spcAft>
                <a:spcPts val="0"/>
              </a:spcAft>
              <a:buClrTx/>
              <a:buSzTx/>
              <a:buFontTx/>
              <a:buNone/>
              <a:tabLst/>
              <a:defRPr/>
            </a:pPr>
            <a:t>6%</a:t>
          </a:fld>
          <a:endParaRPr kumimoji="0" lang="fr-FR" sz="1200" b="1" i="0" u="none" strike="noStrike" kern="0" cap="none" spc="0" normalizeH="0" baseline="0" noProof="0">
            <a:ln>
              <a:noFill/>
            </a:ln>
            <a:solidFill>
              <a:srgbClr val="636364"/>
            </a:solidFill>
            <a:effectLst/>
            <a:uLnTx/>
            <a:uFillTx/>
            <a:latin typeface="Calibri"/>
            <a:ea typeface="+mn-ea"/>
            <a:cs typeface="+mn-cs"/>
          </a:endParaRPr>
        </a:p>
      </xdr:txBody>
    </xdr:sp>
    <xdr:clientData/>
  </xdr:twoCellAnchor>
  <xdr:twoCellAnchor>
    <xdr:from>
      <xdr:col>4</xdr:col>
      <xdr:colOff>485775</xdr:colOff>
      <xdr:row>38</xdr:row>
      <xdr:rowOff>0</xdr:rowOff>
    </xdr:from>
    <xdr:to>
      <xdr:col>5</xdr:col>
      <xdr:colOff>285750</xdr:colOff>
      <xdr:row>39</xdr:row>
      <xdr:rowOff>120650</xdr:rowOff>
    </xdr:to>
    <xdr:sp macro="" textlink="Alim!U29">
      <xdr:nvSpPr>
        <xdr:cNvPr id="136" name="Rectangle : coins arrondis 135">
          <a:extLst>
            <a:ext uri="{FF2B5EF4-FFF2-40B4-BE49-F238E27FC236}">
              <a16:creationId xmlns:a16="http://schemas.microsoft.com/office/drawing/2014/main" id="{C35A570B-6B56-4D62-9D19-3A4EEDC02634}"/>
            </a:ext>
          </a:extLst>
        </xdr:cNvPr>
        <xdr:cNvSpPr/>
      </xdr:nvSpPr>
      <xdr:spPr>
        <a:xfrm>
          <a:off x="3486150" y="9039225"/>
          <a:ext cx="676275" cy="320675"/>
        </a:xfrm>
        <a:prstGeom prst="roundRect">
          <a:avLst/>
        </a:prstGeom>
        <a:solidFill>
          <a:srgbClr val="DBE3FF"/>
        </a:solidFill>
        <a:ln w="25400" cap="flat" cmpd="sng" algn="ctr">
          <a:solidFill>
            <a:srgbClr val="DBE3FF"/>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fld id="{B1683326-BF60-4D21-B200-0D2AB349F7BA}" type="TxLink">
            <a:rPr kumimoji="0" lang="en-US" sz="1200" b="1" i="0" u="none" strike="noStrike" kern="0" cap="none" spc="0" normalizeH="0" baseline="0" noProof="0">
              <a:ln>
                <a:noFill/>
              </a:ln>
              <a:solidFill>
                <a:srgbClr val="636364"/>
              </a:solidFill>
              <a:effectLst/>
              <a:uLnTx/>
              <a:uFillTx/>
              <a:latin typeface="Arial"/>
              <a:ea typeface="+mn-ea"/>
              <a:cs typeface="Arial"/>
            </a:rPr>
            <a:pPr marL="0" marR="0" lvl="0" indent="0" algn="ctr" defTabSz="914400" eaLnBrk="1" fontAlgn="auto" latinLnBrk="0" hangingPunct="1">
              <a:lnSpc>
                <a:spcPct val="100000"/>
              </a:lnSpc>
              <a:spcBef>
                <a:spcPts val="0"/>
              </a:spcBef>
              <a:spcAft>
                <a:spcPts val="0"/>
              </a:spcAft>
              <a:buClrTx/>
              <a:buSzTx/>
              <a:buFontTx/>
              <a:buNone/>
              <a:tabLst/>
              <a:defRPr/>
            </a:pPr>
            <a:t>21%</a:t>
          </a:fld>
          <a:endParaRPr kumimoji="0" lang="fr-FR" sz="1200" b="1" i="0" u="none" strike="noStrike" kern="0" cap="none" spc="0" normalizeH="0" baseline="0" noProof="0">
            <a:ln>
              <a:noFill/>
            </a:ln>
            <a:solidFill>
              <a:srgbClr val="636364"/>
            </a:solidFill>
            <a:effectLst/>
            <a:uLnTx/>
            <a:uFillTx/>
            <a:latin typeface="Arial"/>
            <a:ea typeface="+mn-ea"/>
            <a:cs typeface="Arial"/>
          </a:endParaRPr>
        </a:p>
      </xdr:txBody>
    </xdr:sp>
    <xdr:clientData/>
  </xdr:twoCellAnchor>
  <xdr:twoCellAnchor>
    <xdr:from>
      <xdr:col>7</xdr:col>
      <xdr:colOff>428625</xdr:colOff>
      <xdr:row>38</xdr:row>
      <xdr:rowOff>19050</xdr:rowOff>
    </xdr:from>
    <xdr:to>
      <xdr:col>8</xdr:col>
      <xdr:colOff>301625</xdr:colOff>
      <xdr:row>39</xdr:row>
      <xdr:rowOff>133350</xdr:rowOff>
    </xdr:to>
    <xdr:sp macro="" textlink="Alim!O19">
      <xdr:nvSpPr>
        <xdr:cNvPr id="137" name="Rectangle : coins arrondis 136">
          <a:extLst>
            <a:ext uri="{FF2B5EF4-FFF2-40B4-BE49-F238E27FC236}">
              <a16:creationId xmlns:a16="http://schemas.microsoft.com/office/drawing/2014/main" id="{F8D7C75C-2C8E-4D09-A912-70B7D554E93D}"/>
            </a:ext>
          </a:extLst>
        </xdr:cNvPr>
        <xdr:cNvSpPr/>
      </xdr:nvSpPr>
      <xdr:spPr>
        <a:xfrm>
          <a:off x="5905500" y="9058275"/>
          <a:ext cx="673100" cy="314325"/>
        </a:xfrm>
        <a:prstGeom prst="roundRect">
          <a:avLst/>
        </a:prstGeom>
        <a:solidFill>
          <a:srgbClr val="DBE3FF"/>
        </a:solidFill>
        <a:ln w="25400" cap="flat" cmpd="sng" algn="ctr">
          <a:solidFill>
            <a:srgbClr val="DBE3FF"/>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fld id="{3A25AED9-E9E7-47BE-971D-C9ECDFE0BF55}" type="TxLink">
            <a:rPr kumimoji="0" lang="en-US" sz="1200" b="1" i="0" u="none" strike="noStrike" kern="0" cap="none" spc="0" normalizeH="0" baseline="0" noProof="0">
              <a:ln>
                <a:noFill/>
              </a:ln>
              <a:solidFill>
                <a:srgbClr val="636364"/>
              </a:solidFill>
              <a:effectLst/>
              <a:uLnTx/>
              <a:uFillTx/>
              <a:latin typeface="Arial"/>
              <a:ea typeface="+mn-ea"/>
              <a:cs typeface="Arial"/>
            </a:rPr>
            <a:pPr marL="0" marR="0" lvl="0" indent="0" algn="ctr" defTabSz="914400" eaLnBrk="1" fontAlgn="auto" latinLnBrk="0" hangingPunct="1">
              <a:lnSpc>
                <a:spcPct val="100000"/>
              </a:lnSpc>
              <a:spcBef>
                <a:spcPts val="0"/>
              </a:spcBef>
              <a:spcAft>
                <a:spcPts val="0"/>
              </a:spcAft>
              <a:buClrTx/>
              <a:buSzTx/>
              <a:buFontTx/>
              <a:buNone/>
              <a:tabLst/>
              <a:defRPr/>
            </a:pPr>
            <a:t>26%</a:t>
          </a:fld>
          <a:endParaRPr kumimoji="0" lang="fr-FR" sz="1200" b="1" i="0" u="none" strike="noStrike" kern="0" cap="none" spc="0" normalizeH="0" baseline="0" noProof="0">
            <a:ln>
              <a:noFill/>
            </a:ln>
            <a:solidFill>
              <a:srgbClr val="636364"/>
            </a:solidFill>
            <a:effectLst/>
            <a:uLnTx/>
            <a:uFillTx/>
            <a:latin typeface="Arial"/>
            <a:ea typeface="+mn-ea"/>
            <a:cs typeface="Arial"/>
          </a:endParaRPr>
        </a:p>
      </xdr:txBody>
    </xdr:sp>
    <xdr:clientData/>
  </xdr:twoCellAnchor>
  <xdr:twoCellAnchor>
    <xdr:from>
      <xdr:col>10</xdr:col>
      <xdr:colOff>492125</xdr:colOff>
      <xdr:row>38</xdr:row>
      <xdr:rowOff>0</xdr:rowOff>
    </xdr:from>
    <xdr:to>
      <xdr:col>11</xdr:col>
      <xdr:colOff>276225</xdr:colOff>
      <xdr:row>39</xdr:row>
      <xdr:rowOff>111125</xdr:rowOff>
    </xdr:to>
    <xdr:sp macro="" textlink="Alim!T29">
      <xdr:nvSpPr>
        <xdr:cNvPr id="138" name="Rectangle : coins arrondis 137">
          <a:extLst>
            <a:ext uri="{FF2B5EF4-FFF2-40B4-BE49-F238E27FC236}">
              <a16:creationId xmlns:a16="http://schemas.microsoft.com/office/drawing/2014/main" id="{9F294A98-9082-42F3-B581-5F4B38B557EF}"/>
            </a:ext>
          </a:extLst>
        </xdr:cNvPr>
        <xdr:cNvSpPr/>
      </xdr:nvSpPr>
      <xdr:spPr>
        <a:xfrm>
          <a:off x="8255000" y="9039225"/>
          <a:ext cx="679450" cy="311150"/>
        </a:xfrm>
        <a:prstGeom prst="roundRect">
          <a:avLst/>
        </a:prstGeom>
        <a:solidFill>
          <a:srgbClr val="DBE3FF"/>
        </a:solidFill>
        <a:ln w="25400" cap="flat" cmpd="sng" algn="ctr">
          <a:solidFill>
            <a:srgbClr val="DBE3FF"/>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fld id="{B4186FBD-5918-45B3-A1BA-0D63FD19F43F}" type="TxLink">
            <a:rPr kumimoji="0" lang="en-US" sz="1200" b="1" i="0" u="none" strike="noStrike" kern="0" cap="none" spc="0" normalizeH="0" baseline="0" noProof="0">
              <a:ln>
                <a:noFill/>
              </a:ln>
              <a:solidFill>
                <a:srgbClr val="636364"/>
              </a:solidFill>
              <a:effectLst/>
              <a:uLnTx/>
              <a:uFillTx/>
              <a:latin typeface="Arial"/>
              <a:ea typeface="+mn-ea"/>
              <a:cs typeface="Arial"/>
            </a:rPr>
            <a:pPr marL="0" marR="0" lvl="0" indent="0" algn="ctr" defTabSz="914400" eaLnBrk="1" fontAlgn="auto" latinLnBrk="0" hangingPunct="1">
              <a:lnSpc>
                <a:spcPct val="100000"/>
              </a:lnSpc>
              <a:spcBef>
                <a:spcPts val="0"/>
              </a:spcBef>
              <a:spcAft>
                <a:spcPts val="0"/>
              </a:spcAft>
              <a:buClrTx/>
              <a:buSzTx/>
              <a:buFontTx/>
              <a:buNone/>
              <a:tabLst/>
              <a:defRPr/>
            </a:pPr>
            <a:t>38%</a:t>
          </a:fld>
          <a:endParaRPr kumimoji="0" lang="fr-FR" sz="1200" b="1" i="0" u="none" strike="noStrike" kern="0" cap="none" spc="0" normalizeH="0" baseline="0" noProof="0">
            <a:ln>
              <a:noFill/>
            </a:ln>
            <a:solidFill>
              <a:srgbClr val="636364"/>
            </a:solidFill>
            <a:effectLst/>
            <a:uLnTx/>
            <a:uFillTx/>
            <a:latin typeface="Arial"/>
            <a:ea typeface="+mn-ea"/>
            <a:cs typeface="Arial"/>
          </a:endParaRPr>
        </a:p>
      </xdr:txBody>
    </xdr:sp>
    <xdr:clientData/>
  </xdr:twoCellAnchor>
  <xdr:twoCellAnchor>
    <xdr:from>
      <xdr:col>4</xdr:col>
      <xdr:colOff>415925</xdr:colOff>
      <xdr:row>38</xdr:row>
      <xdr:rowOff>104775</xdr:rowOff>
    </xdr:from>
    <xdr:to>
      <xdr:col>4</xdr:col>
      <xdr:colOff>514350</xdr:colOff>
      <xdr:row>39</xdr:row>
      <xdr:rowOff>9525</xdr:rowOff>
    </xdr:to>
    <xdr:sp macro="" textlink="">
      <xdr:nvSpPr>
        <xdr:cNvPr id="139" name="Ellipse 138">
          <a:extLst>
            <a:ext uri="{FF2B5EF4-FFF2-40B4-BE49-F238E27FC236}">
              <a16:creationId xmlns:a16="http://schemas.microsoft.com/office/drawing/2014/main" id="{9C61131F-1CB3-44FD-95B2-74ED5B5D591C}"/>
            </a:ext>
          </a:extLst>
        </xdr:cNvPr>
        <xdr:cNvSpPr/>
      </xdr:nvSpPr>
      <xdr:spPr>
        <a:xfrm>
          <a:off x="3416300" y="9144000"/>
          <a:ext cx="98425" cy="104775"/>
        </a:xfrm>
        <a:prstGeom prst="ellipse">
          <a:avLst/>
        </a:prstGeom>
        <a:solidFill>
          <a:srgbClr val="406BDE"/>
        </a:solidFill>
        <a:ln w="25400" cap="flat" cmpd="sng" algn="ctr">
          <a:solidFill>
            <a:srgbClr val="406BDE"/>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fr-FR" sz="1100" b="0" i="0" u="none" strike="noStrike" kern="0" cap="none" spc="0" normalizeH="0" baseline="0" noProof="0">
            <a:ln>
              <a:noFill/>
            </a:ln>
            <a:solidFill>
              <a:srgbClr val="DACFDC"/>
            </a:solidFill>
            <a:effectLst/>
            <a:uLnTx/>
            <a:uFillTx/>
            <a:latin typeface="Calibri"/>
            <a:ea typeface="+mn-ea"/>
            <a:cs typeface="+mn-cs"/>
          </a:endParaRPr>
        </a:p>
      </xdr:txBody>
    </xdr:sp>
    <xdr:clientData/>
  </xdr:twoCellAnchor>
  <xdr:twoCellAnchor>
    <xdr:from>
      <xdr:col>7</xdr:col>
      <xdr:colOff>377825</xdr:colOff>
      <xdr:row>38</xdr:row>
      <xdr:rowOff>114300</xdr:rowOff>
    </xdr:from>
    <xdr:to>
      <xdr:col>7</xdr:col>
      <xdr:colOff>473075</xdr:colOff>
      <xdr:row>39</xdr:row>
      <xdr:rowOff>15875</xdr:rowOff>
    </xdr:to>
    <xdr:sp macro="" textlink="">
      <xdr:nvSpPr>
        <xdr:cNvPr id="140" name="Ellipse 139">
          <a:extLst>
            <a:ext uri="{FF2B5EF4-FFF2-40B4-BE49-F238E27FC236}">
              <a16:creationId xmlns:a16="http://schemas.microsoft.com/office/drawing/2014/main" id="{CFAC2D26-CEAA-479B-8BEB-DF4E56FCD164}"/>
            </a:ext>
          </a:extLst>
        </xdr:cNvPr>
        <xdr:cNvSpPr/>
      </xdr:nvSpPr>
      <xdr:spPr>
        <a:xfrm>
          <a:off x="5854700" y="9153525"/>
          <a:ext cx="95250" cy="101600"/>
        </a:xfrm>
        <a:prstGeom prst="ellipse">
          <a:avLst/>
        </a:prstGeom>
        <a:solidFill>
          <a:srgbClr val="406BDE"/>
        </a:solidFill>
        <a:ln w="25400" cap="flat" cmpd="sng" algn="ctr">
          <a:solidFill>
            <a:srgbClr val="406BDE"/>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fr-FR" sz="1100" b="0" i="0" u="none" strike="noStrike" kern="0" cap="none" spc="0" normalizeH="0" baseline="0" noProof="0">
            <a:ln>
              <a:noFill/>
            </a:ln>
            <a:solidFill>
              <a:srgbClr val="DACFDC"/>
            </a:solidFill>
            <a:effectLst/>
            <a:uLnTx/>
            <a:uFillTx/>
            <a:latin typeface="Calibri"/>
            <a:ea typeface="+mn-ea"/>
            <a:cs typeface="+mn-cs"/>
          </a:endParaRPr>
        </a:p>
      </xdr:txBody>
    </xdr:sp>
    <xdr:clientData/>
  </xdr:twoCellAnchor>
  <xdr:twoCellAnchor>
    <xdr:from>
      <xdr:col>1</xdr:col>
      <xdr:colOff>511175</xdr:colOff>
      <xdr:row>38</xdr:row>
      <xdr:rowOff>76200</xdr:rowOff>
    </xdr:from>
    <xdr:to>
      <xdr:col>1</xdr:col>
      <xdr:colOff>606425</xdr:colOff>
      <xdr:row>38</xdr:row>
      <xdr:rowOff>177800</xdr:rowOff>
    </xdr:to>
    <xdr:sp macro="" textlink="">
      <xdr:nvSpPr>
        <xdr:cNvPr id="141" name="Ellipse 140">
          <a:extLst>
            <a:ext uri="{FF2B5EF4-FFF2-40B4-BE49-F238E27FC236}">
              <a16:creationId xmlns:a16="http://schemas.microsoft.com/office/drawing/2014/main" id="{847436D1-18D1-4DDA-990F-109087A3C908}"/>
            </a:ext>
          </a:extLst>
        </xdr:cNvPr>
        <xdr:cNvSpPr/>
      </xdr:nvSpPr>
      <xdr:spPr>
        <a:xfrm>
          <a:off x="1311275" y="9115425"/>
          <a:ext cx="95250" cy="101600"/>
        </a:xfrm>
        <a:prstGeom prst="ellipse">
          <a:avLst/>
        </a:prstGeom>
        <a:solidFill>
          <a:srgbClr val="406BDE"/>
        </a:solidFill>
        <a:ln w="25400" cap="flat" cmpd="sng" algn="ctr">
          <a:solidFill>
            <a:srgbClr val="406BDE"/>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fr-FR" sz="1100" b="0" i="0" u="none" strike="noStrike" kern="0" cap="none" spc="0" normalizeH="0" baseline="0" noProof="0">
            <a:ln>
              <a:noFill/>
            </a:ln>
            <a:solidFill>
              <a:srgbClr val="DACFDC"/>
            </a:solidFill>
            <a:effectLst/>
            <a:uLnTx/>
            <a:uFillTx/>
            <a:latin typeface="Calibri"/>
            <a:ea typeface="+mn-ea"/>
            <a:cs typeface="+mn-cs"/>
          </a:endParaRPr>
        </a:p>
      </xdr:txBody>
    </xdr:sp>
    <xdr:clientData/>
  </xdr:twoCellAnchor>
  <xdr:twoCellAnchor>
    <xdr:from>
      <xdr:col>10</xdr:col>
      <xdr:colOff>444500</xdr:colOff>
      <xdr:row>38</xdr:row>
      <xdr:rowOff>104775</xdr:rowOff>
    </xdr:from>
    <xdr:to>
      <xdr:col>10</xdr:col>
      <xdr:colOff>539750</xdr:colOff>
      <xdr:row>39</xdr:row>
      <xdr:rowOff>9525</xdr:rowOff>
    </xdr:to>
    <xdr:sp macro="" textlink="">
      <xdr:nvSpPr>
        <xdr:cNvPr id="142" name="Ellipse 141">
          <a:extLst>
            <a:ext uri="{FF2B5EF4-FFF2-40B4-BE49-F238E27FC236}">
              <a16:creationId xmlns:a16="http://schemas.microsoft.com/office/drawing/2014/main" id="{6F1D607F-2798-4D01-ABED-F900FCF666AC}"/>
            </a:ext>
          </a:extLst>
        </xdr:cNvPr>
        <xdr:cNvSpPr/>
      </xdr:nvSpPr>
      <xdr:spPr>
        <a:xfrm>
          <a:off x="8207375" y="9144000"/>
          <a:ext cx="95250" cy="104775"/>
        </a:xfrm>
        <a:prstGeom prst="ellipse">
          <a:avLst/>
        </a:prstGeom>
        <a:solidFill>
          <a:srgbClr val="406BDE"/>
        </a:solidFill>
        <a:ln w="25400" cap="flat" cmpd="sng" algn="ctr">
          <a:solidFill>
            <a:srgbClr val="406BDE"/>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fr-FR" sz="1100" b="0" i="0" u="none" strike="noStrike" kern="0" cap="none" spc="0" normalizeH="0" baseline="0" noProof="0">
            <a:ln>
              <a:noFill/>
            </a:ln>
            <a:solidFill>
              <a:srgbClr val="DACFDC"/>
            </a:solidFill>
            <a:effectLst/>
            <a:uLnTx/>
            <a:uFillTx/>
            <a:latin typeface="Calibri"/>
            <a:ea typeface="+mn-ea"/>
            <a:cs typeface="+mn-cs"/>
          </a:endParaRPr>
        </a:p>
      </xdr:txBody>
    </xdr:sp>
    <xdr:clientData/>
  </xdr:twoCellAnchor>
  <xdr:twoCellAnchor>
    <xdr:from>
      <xdr:col>0</xdr:col>
      <xdr:colOff>139700</xdr:colOff>
      <xdr:row>61</xdr:row>
      <xdr:rowOff>149225</xdr:rowOff>
    </xdr:from>
    <xdr:to>
      <xdr:col>2</xdr:col>
      <xdr:colOff>161925</xdr:colOff>
      <xdr:row>62</xdr:row>
      <xdr:rowOff>152400</xdr:rowOff>
    </xdr:to>
    <xdr:sp macro="" textlink="">
      <xdr:nvSpPr>
        <xdr:cNvPr id="145" name="ZoneTexte 144">
          <a:extLst>
            <a:ext uri="{FF2B5EF4-FFF2-40B4-BE49-F238E27FC236}">
              <a16:creationId xmlns:a16="http://schemas.microsoft.com/office/drawing/2014/main" id="{D228DFC3-A1C8-4C9D-9E34-C431ED0890E5}"/>
            </a:ext>
          </a:extLst>
        </xdr:cNvPr>
        <xdr:cNvSpPr txBox="1"/>
      </xdr:nvSpPr>
      <xdr:spPr>
        <a:xfrm>
          <a:off x="139700" y="14017625"/>
          <a:ext cx="1622425" cy="260350"/>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fr-FR" sz="1000" b="0" i="0" u="none" strike="noStrike" kern="0" cap="none" spc="0" normalizeH="0" baseline="0" noProof="0">
              <a:ln>
                <a:noFill/>
              </a:ln>
              <a:solidFill>
                <a:srgbClr val="1D1E3C"/>
              </a:solidFill>
              <a:effectLst/>
              <a:uLnTx/>
              <a:uFillTx/>
              <a:latin typeface="Marianne" panose="02000000000000000000" pitchFamily="50" charset="0"/>
              <a:ea typeface="+mn-ea"/>
              <a:cs typeface="+mn-cs"/>
            </a:rPr>
            <a:t>Homme      Femme</a:t>
          </a:r>
        </a:p>
      </xdr:txBody>
    </xdr:sp>
    <xdr:clientData/>
  </xdr:twoCellAnchor>
  <xdr:twoCellAnchor>
    <xdr:from>
      <xdr:col>3</xdr:col>
      <xdr:colOff>9525</xdr:colOff>
      <xdr:row>61</xdr:row>
      <xdr:rowOff>171450</xdr:rowOff>
    </xdr:from>
    <xdr:to>
      <xdr:col>5</xdr:col>
      <xdr:colOff>152400</xdr:colOff>
      <xdr:row>62</xdr:row>
      <xdr:rowOff>161925</xdr:rowOff>
    </xdr:to>
    <xdr:sp macro="" textlink="">
      <xdr:nvSpPr>
        <xdr:cNvPr id="146" name="ZoneTexte 145">
          <a:extLst>
            <a:ext uri="{FF2B5EF4-FFF2-40B4-BE49-F238E27FC236}">
              <a16:creationId xmlns:a16="http://schemas.microsoft.com/office/drawing/2014/main" id="{95BB2DDA-6A40-4CF2-8E36-0DBFA369F536}"/>
            </a:ext>
          </a:extLst>
        </xdr:cNvPr>
        <xdr:cNvSpPr txBox="1"/>
      </xdr:nvSpPr>
      <xdr:spPr>
        <a:xfrm>
          <a:off x="2409825" y="14039850"/>
          <a:ext cx="1619250" cy="247650"/>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fr-FR" sz="1000" b="0" i="0" u="none" strike="noStrike" kern="0" cap="none" spc="0" normalizeH="0" baseline="0" noProof="0">
              <a:ln>
                <a:noFill/>
              </a:ln>
              <a:solidFill>
                <a:srgbClr val="1D1E3C"/>
              </a:solidFill>
              <a:effectLst/>
              <a:uLnTx/>
              <a:uFillTx/>
              <a:latin typeface="Marianne" panose="02000000000000000000" pitchFamily="50" charset="0"/>
              <a:ea typeface="+mn-ea"/>
              <a:cs typeface="+mn-cs"/>
            </a:rPr>
            <a:t>Homme      Femme</a:t>
          </a:r>
        </a:p>
      </xdr:txBody>
    </xdr:sp>
    <xdr:clientData/>
  </xdr:twoCellAnchor>
  <xdr:twoCellAnchor>
    <xdr:from>
      <xdr:col>0</xdr:col>
      <xdr:colOff>95885</xdr:colOff>
      <xdr:row>71</xdr:row>
      <xdr:rowOff>53975</xdr:rowOff>
    </xdr:from>
    <xdr:to>
      <xdr:col>5</xdr:col>
      <xdr:colOff>112973</xdr:colOff>
      <xdr:row>72</xdr:row>
      <xdr:rowOff>112083</xdr:rowOff>
    </xdr:to>
    <xdr:sp macro="" textlink="">
      <xdr:nvSpPr>
        <xdr:cNvPr id="151" name="Zone de texte 21">
          <a:extLst>
            <a:ext uri="{FF2B5EF4-FFF2-40B4-BE49-F238E27FC236}">
              <a16:creationId xmlns:a16="http://schemas.microsoft.com/office/drawing/2014/main" id="{FC307DF3-7423-4607-BB19-B4EEFA742335}"/>
            </a:ext>
          </a:extLst>
        </xdr:cNvPr>
        <xdr:cNvSpPr txBox="1"/>
      </xdr:nvSpPr>
      <xdr:spPr>
        <a:xfrm>
          <a:off x="95885" y="14979650"/>
          <a:ext cx="3808038" cy="258133"/>
        </a:xfrm>
        <a:prstGeom prst="rect">
          <a:avLst/>
        </a:prstGeom>
        <a:noFill/>
        <a:ln w="6350">
          <a:noFill/>
        </a:ln>
        <a:effectLst/>
      </xdr:spPr>
      <xdr:txBody>
        <a:bodyPr rot="0" spcFirstLastPara="0" vert="horz" wrap="square" lIns="103455" tIns="51728" rIns="103455" bIns="51728" numCol="1" spcCol="0" rtlCol="0" fromWordArt="0" anchor="t" anchorCtr="0" forceAA="0" compatLnSpc="1">
          <a:prstTxWarp prst="textNoShape">
            <a:avLst/>
          </a:prstTxWarp>
          <a:noAutofit/>
        </a:bodyPr>
        <a:lstStyle>
          <a:defPPr>
            <a:defRPr lang="fr-FR"/>
          </a:defPPr>
          <a:lvl1pPr marL="0" algn="l" defTabSz="1034552" rtl="0" eaLnBrk="1" latinLnBrk="0" hangingPunct="1">
            <a:defRPr sz="2000" kern="1200">
              <a:solidFill>
                <a:schemeClr val="tx1"/>
              </a:solidFill>
              <a:latin typeface="+mn-lt"/>
              <a:ea typeface="+mn-ea"/>
              <a:cs typeface="+mn-cs"/>
            </a:defRPr>
          </a:lvl1pPr>
          <a:lvl2pPr marL="517276" algn="l" defTabSz="1034552" rtl="0" eaLnBrk="1" latinLnBrk="0" hangingPunct="1">
            <a:defRPr sz="2000" kern="1200">
              <a:solidFill>
                <a:schemeClr val="tx1"/>
              </a:solidFill>
              <a:latin typeface="+mn-lt"/>
              <a:ea typeface="+mn-ea"/>
              <a:cs typeface="+mn-cs"/>
            </a:defRPr>
          </a:lvl2pPr>
          <a:lvl3pPr marL="1034552" algn="l" defTabSz="1034552" rtl="0" eaLnBrk="1" latinLnBrk="0" hangingPunct="1">
            <a:defRPr sz="2000" kern="1200">
              <a:solidFill>
                <a:schemeClr val="tx1"/>
              </a:solidFill>
              <a:latin typeface="+mn-lt"/>
              <a:ea typeface="+mn-ea"/>
              <a:cs typeface="+mn-cs"/>
            </a:defRPr>
          </a:lvl3pPr>
          <a:lvl4pPr marL="1551828" algn="l" defTabSz="1034552" rtl="0" eaLnBrk="1" latinLnBrk="0" hangingPunct="1">
            <a:defRPr sz="2000" kern="1200">
              <a:solidFill>
                <a:schemeClr val="tx1"/>
              </a:solidFill>
              <a:latin typeface="+mn-lt"/>
              <a:ea typeface="+mn-ea"/>
              <a:cs typeface="+mn-cs"/>
            </a:defRPr>
          </a:lvl4pPr>
          <a:lvl5pPr marL="2069104" algn="l" defTabSz="1034552" rtl="0" eaLnBrk="1" latinLnBrk="0" hangingPunct="1">
            <a:defRPr sz="2000" kern="1200">
              <a:solidFill>
                <a:schemeClr val="tx1"/>
              </a:solidFill>
              <a:latin typeface="+mn-lt"/>
              <a:ea typeface="+mn-ea"/>
              <a:cs typeface="+mn-cs"/>
            </a:defRPr>
          </a:lvl5pPr>
          <a:lvl6pPr marL="2586380" algn="l" defTabSz="1034552" rtl="0" eaLnBrk="1" latinLnBrk="0" hangingPunct="1">
            <a:defRPr sz="2000" kern="1200">
              <a:solidFill>
                <a:schemeClr val="tx1"/>
              </a:solidFill>
              <a:latin typeface="+mn-lt"/>
              <a:ea typeface="+mn-ea"/>
              <a:cs typeface="+mn-cs"/>
            </a:defRPr>
          </a:lvl6pPr>
          <a:lvl7pPr marL="3103656" algn="l" defTabSz="1034552" rtl="0" eaLnBrk="1" latinLnBrk="0" hangingPunct="1">
            <a:defRPr sz="2000" kern="1200">
              <a:solidFill>
                <a:schemeClr val="tx1"/>
              </a:solidFill>
              <a:latin typeface="+mn-lt"/>
              <a:ea typeface="+mn-ea"/>
              <a:cs typeface="+mn-cs"/>
            </a:defRPr>
          </a:lvl7pPr>
          <a:lvl8pPr marL="3620933" algn="l" defTabSz="1034552" rtl="0" eaLnBrk="1" latinLnBrk="0" hangingPunct="1">
            <a:defRPr sz="2000" kern="1200">
              <a:solidFill>
                <a:schemeClr val="tx1"/>
              </a:solidFill>
              <a:latin typeface="+mn-lt"/>
              <a:ea typeface="+mn-ea"/>
              <a:cs typeface="+mn-cs"/>
            </a:defRPr>
          </a:lvl8pPr>
          <a:lvl9pPr marL="4138209" algn="l" defTabSz="1034552" rtl="0" eaLnBrk="1" latinLnBrk="0" hangingPunct="1">
            <a:defRPr sz="2000" kern="1200">
              <a:solidFill>
                <a:schemeClr val="tx1"/>
              </a:solidFill>
              <a:latin typeface="+mn-lt"/>
              <a:ea typeface="+mn-ea"/>
              <a:cs typeface="+mn-cs"/>
            </a:defRPr>
          </a:lvl9pPr>
        </a:lstStyle>
        <a:p>
          <a:pPr marL="0" marR="0" lvl="0" indent="0" algn="l" defTabSz="1034552" rtl="0" eaLnBrk="1" fontAlgn="auto" latinLnBrk="0" hangingPunct="1">
            <a:lnSpc>
              <a:spcPct val="115000"/>
            </a:lnSpc>
            <a:spcBef>
              <a:spcPts val="0"/>
            </a:spcBef>
            <a:spcAft>
              <a:spcPts val="0"/>
            </a:spcAft>
            <a:buClrTx/>
            <a:buSzTx/>
            <a:buFontTx/>
            <a:buNone/>
            <a:tabLst/>
            <a:defRPr/>
          </a:pPr>
          <a:r>
            <a:rPr kumimoji="0" lang="fr-FR" sz="1050" b="1" i="0" u="none" strike="noStrike" kern="1200" cap="all" spc="0" normalizeH="0" baseline="0" noProof="0">
              <a:ln>
                <a:noFill/>
              </a:ln>
              <a:solidFill>
                <a:srgbClr val="000000"/>
              </a:solidFill>
              <a:effectLst/>
              <a:uLnTx/>
              <a:uFillTx/>
              <a:latin typeface="+mn-lt"/>
              <a:ea typeface="Calibri"/>
              <a:cs typeface="Arial"/>
            </a:rPr>
            <a:t>SOUMIS DROiTS et DEVOIRS</a:t>
          </a:r>
        </a:p>
      </xdr:txBody>
    </xdr:sp>
    <xdr:clientData/>
  </xdr:twoCellAnchor>
  <xdr:twoCellAnchor>
    <xdr:from>
      <xdr:col>1</xdr:col>
      <xdr:colOff>371475</xdr:colOff>
      <xdr:row>72</xdr:row>
      <xdr:rowOff>190499</xdr:rowOff>
    </xdr:from>
    <xdr:to>
      <xdr:col>2</xdr:col>
      <xdr:colOff>200025</xdr:colOff>
      <xdr:row>74</xdr:row>
      <xdr:rowOff>19050</xdr:rowOff>
    </xdr:to>
    <xdr:sp macro="" textlink="">
      <xdr:nvSpPr>
        <xdr:cNvPr id="157" name="Rectangle à coins arrondis 2">
          <a:extLst>
            <a:ext uri="{FF2B5EF4-FFF2-40B4-BE49-F238E27FC236}">
              <a16:creationId xmlns:a16="http://schemas.microsoft.com/office/drawing/2014/main" id="{94775C00-4035-44E6-B849-DCF723FC6EDA}"/>
            </a:ext>
          </a:extLst>
        </xdr:cNvPr>
        <xdr:cNvSpPr/>
      </xdr:nvSpPr>
      <xdr:spPr>
        <a:xfrm>
          <a:off x="1171575" y="16497299"/>
          <a:ext cx="628650" cy="228601"/>
        </a:xfrm>
        <a:prstGeom prst="roundRect">
          <a:avLst/>
        </a:prstGeom>
        <a:noFill/>
        <a:ln w="25400" cap="flat" cmpd="sng" algn="ctr">
          <a:solidFill>
            <a:srgbClr val="406BDE"/>
          </a:solidFill>
          <a:prstDash val="sysDot"/>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fr-FR" sz="1100" b="0" i="0" u="none" strike="noStrike" kern="0" cap="none" spc="0" normalizeH="0" baseline="0" noProof="0">
            <a:ln>
              <a:noFill/>
            </a:ln>
            <a:solidFill>
              <a:srgbClr val="DACFDC"/>
            </a:solidFill>
            <a:effectLst/>
            <a:uLnTx/>
            <a:uFillTx/>
            <a:latin typeface="Calibri"/>
            <a:ea typeface="+mn-ea"/>
            <a:cs typeface="+mn-cs"/>
          </a:endParaRPr>
        </a:p>
      </xdr:txBody>
    </xdr:sp>
    <xdr:clientData/>
  </xdr:twoCellAnchor>
  <xdr:twoCellAnchor>
    <xdr:from>
      <xdr:col>0</xdr:col>
      <xdr:colOff>31749</xdr:colOff>
      <xdr:row>44</xdr:row>
      <xdr:rowOff>104784</xdr:rowOff>
    </xdr:from>
    <xdr:to>
      <xdr:col>4</xdr:col>
      <xdr:colOff>323850</xdr:colOff>
      <xdr:row>46</xdr:row>
      <xdr:rowOff>9535</xdr:rowOff>
    </xdr:to>
    <xdr:grpSp>
      <xdr:nvGrpSpPr>
        <xdr:cNvPr id="75" name="Groupe 74">
          <a:extLst>
            <a:ext uri="{FF2B5EF4-FFF2-40B4-BE49-F238E27FC236}">
              <a16:creationId xmlns:a16="http://schemas.microsoft.com/office/drawing/2014/main" id="{F0539C1D-AA0C-C1F7-096D-B37E41023605}"/>
            </a:ext>
          </a:extLst>
        </xdr:cNvPr>
        <xdr:cNvGrpSpPr/>
      </xdr:nvGrpSpPr>
      <xdr:grpSpPr>
        <a:xfrm>
          <a:off x="29844" y="9827904"/>
          <a:ext cx="3223896" cy="289561"/>
          <a:chOff x="31749" y="10340067"/>
          <a:chExt cx="3292476" cy="362858"/>
        </a:xfrm>
      </xdr:grpSpPr>
      <xdr:sp macro="" textlink="A46">
        <xdr:nvSpPr>
          <xdr:cNvPr id="2" name="Rectangle : coins arrondis 1">
            <a:extLst>
              <a:ext uri="{FF2B5EF4-FFF2-40B4-BE49-F238E27FC236}">
                <a16:creationId xmlns:a16="http://schemas.microsoft.com/office/drawing/2014/main" id="{7CFD368D-9C30-25D1-5080-7360885F6C6E}"/>
              </a:ext>
            </a:extLst>
          </xdr:cNvPr>
          <xdr:cNvSpPr/>
        </xdr:nvSpPr>
        <xdr:spPr>
          <a:xfrm>
            <a:off x="31749" y="10340067"/>
            <a:ext cx="2447925" cy="361143"/>
          </a:xfrm>
          <a:prstGeom prst="roundRect">
            <a:avLst/>
          </a:prstGeom>
          <a:solidFill>
            <a:srgbClr val="FFFFFF"/>
          </a:solidFill>
          <a:ln w="9525">
            <a:solidFill>
              <a:srgbClr val="63636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fld id="{C39F3C7E-9A1B-4591-BDF4-06EED71D5104}" type="TxLink">
              <a:rPr lang="en-US" sz="1100" b="0" i="0" u="none" strike="noStrike">
                <a:solidFill>
                  <a:srgbClr val="000000"/>
                </a:solidFill>
                <a:latin typeface="+mn-lt"/>
              </a:rPr>
              <a:pPr algn="r"/>
              <a:t>DÉPARTEMENT DE SEINE-MARITIME</a:t>
            </a:fld>
            <a:endParaRPr lang="fr-FR" sz="1100">
              <a:latin typeface="+mn-lt"/>
            </a:endParaRPr>
          </a:p>
        </xdr:txBody>
      </xdr:sp>
      <xdr:cxnSp macro="">
        <xdr:nvCxnSpPr>
          <xdr:cNvPr id="4" name="Connecteur droit 3">
            <a:extLst>
              <a:ext uri="{FF2B5EF4-FFF2-40B4-BE49-F238E27FC236}">
                <a16:creationId xmlns:a16="http://schemas.microsoft.com/office/drawing/2014/main" id="{D44FA7BB-9356-1CD8-4F3E-B7BDDC24D4D1}"/>
              </a:ext>
            </a:extLst>
          </xdr:cNvPr>
          <xdr:cNvCxnSpPr/>
        </xdr:nvCxnSpPr>
        <xdr:spPr>
          <a:xfrm>
            <a:off x="2416175" y="10702925"/>
            <a:ext cx="908050" cy="0"/>
          </a:xfrm>
          <a:prstGeom prst="line">
            <a:avLst/>
          </a:prstGeom>
          <a:ln>
            <a:solidFill>
              <a:srgbClr val="636364"/>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0</xdr:colOff>
      <xdr:row>47</xdr:row>
      <xdr:rowOff>152400</xdr:rowOff>
    </xdr:from>
    <xdr:to>
      <xdr:col>4</xdr:col>
      <xdr:colOff>330201</xdr:colOff>
      <xdr:row>49</xdr:row>
      <xdr:rowOff>44450</xdr:rowOff>
    </xdr:to>
    <xdr:grpSp>
      <xdr:nvGrpSpPr>
        <xdr:cNvPr id="16" name="Groupe 15">
          <a:extLst>
            <a:ext uri="{FF2B5EF4-FFF2-40B4-BE49-F238E27FC236}">
              <a16:creationId xmlns:a16="http://schemas.microsoft.com/office/drawing/2014/main" id="{946AC804-51EC-5A49-265F-D5ED75BC43E3}"/>
            </a:ext>
          </a:extLst>
        </xdr:cNvPr>
        <xdr:cNvGrpSpPr/>
      </xdr:nvGrpSpPr>
      <xdr:grpSpPr>
        <a:xfrm>
          <a:off x="0" y="10448925"/>
          <a:ext cx="3260091" cy="284480"/>
          <a:chOff x="0" y="11049000"/>
          <a:chExt cx="3333751" cy="257175"/>
        </a:xfrm>
      </xdr:grpSpPr>
      <xdr:sp macro="" textlink="A49">
        <xdr:nvSpPr>
          <xdr:cNvPr id="14" name="Rectangle : coins arrondis 13">
            <a:extLst>
              <a:ext uri="{FF2B5EF4-FFF2-40B4-BE49-F238E27FC236}">
                <a16:creationId xmlns:a16="http://schemas.microsoft.com/office/drawing/2014/main" id="{ADB9FBC2-90B0-4335-B090-7636D761F3EE}"/>
              </a:ext>
            </a:extLst>
          </xdr:cNvPr>
          <xdr:cNvSpPr/>
        </xdr:nvSpPr>
        <xdr:spPr>
          <a:xfrm>
            <a:off x="0" y="11049000"/>
            <a:ext cx="2447925" cy="257175"/>
          </a:xfrm>
          <a:prstGeom prst="roundRect">
            <a:avLst/>
          </a:prstGeom>
          <a:solidFill>
            <a:srgbClr val="FFFFFF"/>
          </a:solidFill>
          <a:ln w="9525" cap="flat" cmpd="sng" algn="ctr">
            <a:solidFill>
              <a:srgbClr val="636364"/>
            </a:solidFill>
            <a:prstDash val="solid"/>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fld id="{7690AEE4-8627-43D1-A56B-6BAF96149F34}" type="TxLink">
              <a:rPr kumimoji="0" lang="en-US" sz="900" b="0" i="0" u="none" strike="noStrike" kern="0" cap="none" spc="0" normalizeH="0" baseline="0" noProof="0" smtClean="0">
                <a:ln>
                  <a:noFill/>
                </a:ln>
                <a:solidFill>
                  <a:srgbClr val="000000"/>
                </a:solidFill>
                <a:effectLst/>
                <a:uLnTx/>
                <a:uFillTx/>
                <a:latin typeface="Marianne"/>
                <a:ea typeface="+mn-ea"/>
                <a:cs typeface="+mn-cs"/>
              </a:rPr>
              <a:pPr marL="0" marR="0" lvl="0" indent="0" algn="r" defTabSz="914400" eaLnBrk="1" fontAlgn="auto" latinLnBrk="0" hangingPunct="1">
                <a:lnSpc>
                  <a:spcPct val="100000"/>
                </a:lnSpc>
                <a:spcBef>
                  <a:spcPts val="0"/>
                </a:spcBef>
                <a:spcAft>
                  <a:spcPts val="0"/>
                </a:spcAft>
                <a:buClrTx/>
                <a:buSzTx/>
                <a:buFontTx/>
                <a:buNone/>
                <a:tabLst/>
                <a:defRPr/>
              </a:pPr>
              <a:t>NORMANDIE</a:t>
            </a:fld>
            <a:endParaRPr kumimoji="0" lang="fr-FR" sz="900" b="0" i="0" u="none" strike="noStrike" kern="0" cap="none" spc="0" normalizeH="0" baseline="0" noProof="0">
              <a:ln>
                <a:noFill/>
              </a:ln>
              <a:solidFill>
                <a:srgbClr val="DACFDC"/>
              </a:solidFill>
              <a:effectLst/>
              <a:uLnTx/>
              <a:uFillTx/>
              <a:latin typeface="Calibri"/>
              <a:ea typeface="+mn-ea"/>
              <a:cs typeface="+mn-cs"/>
            </a:endParaRPr>
          </a:p>
        </xdr:txBody>
      </xdr:sp>
      <xdr:cxnSp macro="">
        <xdr:nvCxnSpPr>
          <xdr:cNvPr id="15" name="Connecteur droit 14">
            <a:extLst>
              <a:ext uri="{FF2B5EF4-FFF2-40B4-BE49-F238E27FC236}">
                <a16:creationId xmlns:a16="http://schemas.microsoft.com/office/drawing/2014/main" id="{A8403F6B-E720-4549-8A90-219436D1DC08}"/>
              </a:ext>
            </a:extLst>
          </xdr:cNvPr>
          <xdr:cNvCxnSpPr/>
        </xdr:nvCxnSpPr>
        <xdr:spPr>
          <a:xfrm>
            <a:off x="2419351" y="11306175"/>
            <a:ext cx="914400" cy="0"/>
          </a:xfrm>
          <a:prstGeom prst="line">
            <a:avLst/>
          </a:prstGeom>
          <a:noFill/>
          <a:ln w="9525" cap="flat" cmpd="sng" algn="ctr">
            <a:solidFill>
              <a:srgbClr val="636364"/>
            </a:solidFill>
            <a:prstDash val="solid"/>
          </a:ln>
          <a:effectLst/>
        </xdr:spPr>
      </xdr:cxnSp>
    </xdr:grpSp>
    <xdr:clientData/>
  </xdr:twoCellAnchor>
  <xdr:twoCellAnchor>
    <xdr:from>
      <xdr:col>0</xdr:col>
      <xdr:colOff>0</xdr:colOff>
      <xdr:row>50</xdr:row>
      <xdr:rowOff>196849</xdr:rowOff>
    </xdr:from>
    <xdr:to>
      <xdr:col>4</xdr:col>
      <xdr:colOff>330201</xdr:colOff>
      <xdr:row>52</xdr:row>
      <xdr:rowOff>62149</xdr:rowOff>
    </xdr:to>
    <xdr:grpSp>
      <xdr:nvGrpSpPr>
        <xdr:cNvPr id="40" name="Groupe 39">
          <a:extLst>
            <a:ext uri="{FF2B5EF4-FFF2-40B4-BE49-F238E27FC236}">
              <a16:creationId xmlns:a16="http://schemas.microsoft.com/office/drawing/2014/main" id="{1C91B834-3038-4445-B994-CF54B9E03CA5}"/>
            </a:ext>
          </a:extLst>
        </xdr:cNvPr>
        <xdr:cNvGrpSpPr/>
      </xdr:nvGrpSpPr>
      <xdr:grpSpPr>
        <a:xfrm>
          <a:off x="0" y="11038204"/>
          <a:ext cx="3260091" cy="259635"/>
          <a:chOff x="0" y="11049000"/>
          <a:chExt cx="3333751" cy="257175"/>
        </a:xfrm>
      </xdr:grpSpPr>
      <xdr:sp macro="" textlink="A52">
        <xdr:nvSpPr>
          <xdr:cNvPr id="52" name="Rectangle : coins arrondis 51">
            <a:extLst>
              <a:ext uri="{FF2B5EF4-FFF2-40B4-BE49-F238E27FC236}">
                <a16:creationId xmlns:a16="http://schemas.microsoft.com/office/drawing/2014/main" id="{363E1E94-8A68-7426-7595-787CF4DE3571}"/>
              </a:ext>
            </a:extLst>
          </xdr:cNvPr>
          <xdr:cNvSpPr/>
        </xdr:nvSpPr>
        <xdr:spPr>
          <a:xfrm>
            <a:off x="0" y="11049000"/>
            <a:ext cx="2447925" cy="257175"/>
          </a:xfrm>
          <a:prstGeom prst="roundRect">
            <a:avLst/>
          </a:prstGeom>
          <a:solidFill>
            <a:srgbClr val="FFFFFF"/>
          </a:solidFill>
          <a:ln w="9525" cap="flat" cmpd="sng" algn="ctr">
            <a:solidFill>
              <a:srgbClr val="636364"/>
            </a:solidFill>
            <a:prstDash val="solid"/>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fld id="{4F51E84C-4A0E-4213-83D6-59077E309217}" type="TxLink">
              <a:rPr kumimoji="0" lang="en-US" sz="900" b="0" i="0" u="none" strike="noStrike" kern="0" cap="none" spc="0" normalizeH="0" baseline="0" noProof="0" smtClean="0">
                <a:ln>
                  <a:noFill/>
                </a:ln>
                <a:solidFill>
                  <a:srgbClr val="000000"/>
                </a:solidFill>
                <a:effectLst/>
                <a:uLnTx/>
                <a:uFillTx/>
                <a:latin typeface="Marianne"/>
                <a:ea typeface="+mn-ea"/>
                <a:cs typeface="+mn-cs"/>
              </a:rPr>
              <a:pPr marL="0" marR="0" lvl="0" indent="0" algn="r" defTabSz="914400" eaLnBrk="1" fontAlgn="auto" latinLnBrk="0" hangingPunct="1">
                <a:lnSpc>
                  <a:spcPct val="100000"/>
                </a:lnSpc>
                <a:spcBef>
                  <a:spcPts val="0"/>
                </a:spcBef>
                <a:spcAft>
                  <a:spcPts val="0"/>
                </a:spcAft>
                <a:buClrTx/>
                <a:buSzTx/>
                <a:buFontTx/>
                <a:buNone/>
                <a:tabLst/>
                <a:defRPr/>
              </a:pPr>
              <a:t> </a:t>
            </a:fld>
            <a:endParaRPr kumimoji="0" lang="fr-FR" sz="900" b="0" i="0" u="none" strike="noStrike" kern="0" cap="none" spc="0" normalizeH="0" baseline="0" noProof="0">
              <a:ln>
                <a:noFill/>
              </a:ln>
              <a:solidFill>
                <a:srgbClr val="DACFDC"/>
              </a:solidFill>
              <a:effectLst/>
              <a:uLnTx/>
              <a:uFillTx/>
              <a:latin typeface="Calibri"/>
              <a:ea typeface="+mn-ea"/>
              <a:cs typeface="+mn-cs"/>
            </a:endParaRPr>
          </a:p>
        </xdr:txBody>
      </xdr:sp>
      <xdr:cxnSp macro="">
        <xdr:nvCxnSpPr>
          <xdr:cNvPr id="53" name="Connecteur droit 52">
            <a:extLst>
              <a:ext uri="{FF2B5EF4-FFF2-40B4-BE49-F238E27FC236}">
                <a16:creationId xmlns:a16="http://schemas.microsoft.com/office/drawing/2014/main" id="{BCF9BC9F-D0CE-309E-A6FF-A13D829F16D3}"/>
              </a:ext>
            </a:extLst>
          </xdr:cNvPr>
          <xdr:cNvCxnSpPr/>
        </xdr:nvCxnSpPr>
        <xdr:spPr>
          <a:xfrm>
            <a:off x="2419351" y="11306175"/>
            <a:ext cx="914400" cy="0"/>
          </a:xfrm>
          <a:prstGeom prst="line">
            <a:avLst/>
          </a:prstGeom>
          <a:noFill/>
          <a:ln w="9525" cap="flat" cmpd="sng" algn="ctr">
            <a:solidFill>
              <a:srgbClr val="636364"/>
            </a:solidFill>
            <a:prstDash val="solid"/>
          </a:ln>
          <a:effectLst/>
        </xdr:spPr>
      </xdr:cxnSp>
    </xdr:grpSp>
    <xdr:clientData/>
  </xdr:twoCellAnchor>
  <mc:AlternateContent xmlns:mc="http://schemas.openxmlformats.org/markup-compatibility/2006">
    <mc:Choice xmlns:a14="http://schemas.microsoft.com/office/drawing/2010/main" Requires="a14">
      <xdr:twoCellAnchor editAs="oneCell">
        <xdr:from>
          <xdr:col>0</xdr:col>
          <xdr:colOff>0</xdr:colOff>
          <xdr:row>49</xdr:row>
          <xdr:rowOff>142875</xdr:rowOff>
        </xdr:from>
        <xdr:to>
          <xdr:col>4</xdr:col>
          <xdr:colOff>381000</xdr:colOff>
          <xdr:row>53</xdr:row>
          <xdr:rowOff>24765</xdr:rowOff>
        </xdr:to>
        <xdr:pic>
          <xdr:nvPicPr>
            <xdr:cNvPr id="55" name="Image 54">
              <a:extLst>
                <a:ext uri="{FF2B5EF4-FFF2-40B4-BE49-F238E27FC236}">
                  <a16:creationId xmlns:a16="http://schemas.microsoft.com/office/drawing/2014/main" id="{8725A291-480A-6929-4EF5-FC16C811E736}"/>
                </a:ext>
              </a:extLst>
            </xdr:cNvPr>
            <xdr:cNvPicPr>
              <a:picLocks noChangeAspect="1" noChangeArrowheads="1"/>
              <a:extLst>
                <a:ext uri="{84589F7E-364E-4C9E-8A38-B11213B215E9}">
                  <a14:cameraTool cellRange="Alim!$R$2:$U$5" spid="_x0000_s84886"/>
                </a:ext>
              </a:extLst>
            </xdr:cNvPicPr>
          </xdr:nvPicPr>
          <xdr:blipFill>
            <a:blip xmlns:r="http://schemas.openxmlformats.org/officeDocument/2006/relationships" r:embed="rId17"/>
            <a:srcRect/>
            <a:stretch>
              <a:fillRect/>
            </a:stretch>
          </xdr:blipFill>
          <xdr:spPr bwMode="auto">
            <a:xfrm>
              <a:off x="0" y="11572875"/>
              <a:ext cx="3381375" cy="6381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63500</xdr:rowOff>
        </xdr:from>
        <xdr:to>
          <xdr:col>4</xdr:col>
          <xdr:colOff>441960</xdr:colOff>
          <xdr:row>50</xdr:row>
          <xdr:rowOff>135255</xdr:rowOff>
        </xdr:to>
        <xdr:pic>
          <xdr:nvPicPr>
            <xdr:cNvPr id="64" name="Image 63">
              <a:extLst>
                <a:ext uri="{FF2B5EF4-FFF2-40B4-BE49-F238E27FC236}">
                  <a16:creationId xmlns:a16="http://schemas.microsoft.com/office/drawing/2014/main" id="{C45127F9-57F4-BF4C-E5C1-2541D2F5FC83}"/>
                </a:ext>
              </a:extLst>
            </xdr:cNvPr>
            <xdr:cNvPicPr>
              <a:picLocks noChangeAspect="1" noChangeArrowheads="1"/>
              <a:extLst>
                <a:ext uri="{84589F7E-364E-4C9E-8A38-B11213B215E9}">
                  <a14:cameraTool cellRange="Alim!$R$9:$U$13" spid="_x0000_s84887"/>
                </a:ext>
              </a:extLst>
            </xdr:cNvPicPr>
          </xdr:nvPicPr>
          <xdr:blipFill>
            <a:blip xmlns:r="http://schemas.openxmlformats.org/officeDocument/2006/relationships" r:embed="rId18"/>
            <a:srcRect/>
            <a:stretch>
              <a:fillRect/>
            </a:stretch>
          </xdr:blipFill>
          <xdr:spPr bwMode="auto">
            <a:xfrm>
              <a:off x="0" y="10912475"/>
              <a:ext cx="3438525" cy="803275"/>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0</xdr:col>
      <xdr:colOff>751206</xdr:colOff>
      <xdr:row>52</xdr:row>
      <xdr:rowOff>136829</xdr:rowOff>
    </xdr:from>
    <xdr:to>
      <xdr:col>3</xdr:col>
      <xdr:colOff>383540</xdr:colOff>
      <xdr:row>59</xdr:row>
      <xdr:rowOff>61797</xdr:rowOff>
    </xdr:to>
    <xdr:pic>
      <xdr:nvPicPr>
        <xdr:cNvPr id="70" name="Image 69">
          <a:extLst>
            <a:ext uri="{FF2B5EF4-FFF2-40B4-BE49-F238E27FC236}">
              <a16:creationId xmlns:a16="http://schemas.microsoft.com/office/drawing/2014/main" id="{B6CC8D92-57C2-E826-0F5F-E90BEFE39529}"/>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751206" y="11338229"/>
          <a:ext cx="1975484" cy="1273708"/>
        </a:xfrm>
        <a:prstGeom prst="rect">
          <a:avLst/>
        </a:prstGeom>
      </xdr:spPr>
    </xdr:pic>
    <xdr:clientData/>
  </xdr:twoCellAnchor>
  <xdr:twoCellAnchor>
    <xdr:from>
      <xdr:col>0</xdr:col>
      <xdr:colOff>771525</xdr:colOff>
      <xdr:row>39</xdr:row>
      <xdr:rowOff>171451</xdr:rowOff>
    </xdr:from>
    <xdr:to>
      <xdr:col>3</xdr:col>
      <xdr:colOff>244476</xdr:colOff>
      <xdr:row>42</xdr:row>
      <xdr:rowOff>9526</xdr:rowOff>
    </xdr:to>
    <xdr:sp macro="" textlink="">
      <xdr:nvSpPr>
        <xdr:cNvPr id="91" name="Zone de texte 22">
          <a:extLst>
            <a:ext uri="{FF2B5EF4-FFF2-40B4-BE49-F238E27FC236}">
              <a16:creationId xmlns:a16="http://schemas.microsoft.com/office/drawing/2014/main" id="{AAC66F11-AF6E-49A4-8D8F-A70EF68D9036}"/>
            </a:ext>
          </a:extLst>
        </xdr:cNvPr>
        <xdr:cNvSpPr txBox="1"/>
      </xdr:nvSpPr>
      <xdr:spPr>
        <a:xfrm>
          <a:off x="771525" y="9410701"/>
          <a:ext cx="1873251" cy="457200"/>
        </a:xfrm>
        <a:prstGeom prst="rect">
          <a:avLst/>
        </a:prstGeom>
        <a:noFill/>
        <a:ln w="6350">
          <a:noFill/>
        </a:ln>
        <a:effectLst/>
      </xdr:spPr>
      <xdr:txBody>
        <a:bodyPr rot="0" spcFirstLastPara="0" vert="horz" wrap="square" lIns="103455" tIns="51728" rIns="103455" bIns="51728" numCol="1" spcCol="0" rtlCol="0" fromWordArt="0" anchor="t" anchorCtr="0" forceAA="0" compatLnSpc="1">
          <a:prstTxWarp prst="textNoShape">
            <a:avLst/>
          </a:prstTxWarp>
          <a:noAutofit/>
        </a:bodyPr>
        <a:lstStyle>
          <a:defPPr>
            <a:defRPr lang="fr-FR"/>
          </a:defPPr>
          <a:lvl1pPr marL="0" algn="l" defTabSz="1034552" rtl="0" eaLnBrk="1" latinLnBrk="0" hangingPunct="1">
            <a:defRPr sz="2000" kern="1200">
              <a:solidFill>
                <a:schemeClr val="tx1"/>
              </a:solidFill>
              <a:latin typeface="+mn-lt"/>
              <a:ea typeface="+mn-ea"/>
              <a:cs typeface="+mn-cs"/>
            </a:defRPr>
          </a:lvl1pPr>
          <a:lvl2pPr marL="517276" algn="l" defTabSz="1034552" rtl="0" eaLnBrk="1" latinLnBrk="0" hangingPunct="1">
            <a:defRPr sz="2000" kern="1200">
              <a:solidFill>
                <a:schemeClr val="tx1"/>
              </a:solidFill>
              <a:latin typeface="+mn-lt"/>
              <a:ea typeface="+mn-ea"/>
              <a:cs typeface="+mn-cs"/>
            </a:defRPr>
          </a:lvl2pPr>
          <a:lvl3pPr marL="1034552" algn="l" defTabSz="1034552" rtl="0" eaLnBrk="1" latinLnBrk="0" hangingPunct="1">
            <a:defRPr sz="2000" kern="1200">
              <a:solidFill>
                <a:schemeClr val="tx1"/>
              </a:solidFill>
              <a:latin typeface="+mn-lt"/>
              <a:ea typeface="+mn-ea"/>
              <a:cs typeface="+mn-cs"/>
            </a:defRPr>
          </a:lvl3pPr>
          <a:lvl4pPr marL="1551828" algn="l" defTabSz="1034552" rtl="0" eaLnBrk="1" latinLnBrk="0" hangingPunct="1">
            <a:defRPr sz="2000" kern="1200">
              <a:solidFill>
                <a:schemeClr val="tx1"/>
              </a:solidFill>
              <a:latin typeface="+mn-lt"/>
              <a:ea typeface="+mn-ea"/>
              <a:cs typeface="+mn-cs"/>
            </a:defRPr>
          </a:lvl4pPr>
          <a:lvl5pPr marL="2069104" algn="l" defTabSz="1034552" rtl="0" eaLnBrk="1" latinLnBrk="0" hangingPunct="1">
            <a:defRPr sz="2000" kern="1200">
              <a:solidFill>
                <a:schemeClr val="tx1"/>
              </a:solidFill>
              <a:latin typeface="+mn-lt"/>
              <a:ea typeface="+mn-ea"/>
              <a:cs typeface="+mn-cs"/>
            </a:defRPr>
          </a:lvl5pPr>
          <a:lvl6pPr marL="2586380" algn="l" defTabSz="1034552" rtl="0" eaLnBrk="1" latinLnBrk="0" hangingPunct="1">
            <a:defRPr sz="2000" kern="1200">
              <a:solidFill>
                <a:schemeClr val="tx1"/>
              </a:solidFill>
              <a:latin typeface="+mn-lt"/>
              <a:ea typeface="+mn-ea"/>
              <a:cs typeface="+mn-cs"/>
            </a:defRPr>
          </a:lvl6pPr>
          <a:lvl7pPr marL="3103656" algn="l" defTabSz="1034552" rtl="0" eaLnBrk="1" latinLnBrk="0" hangingPunct="1">
            <a:defRPr sz="2000" kern="1200">
              <a:solidFill>
                <a:schemeClr val="tx1"/>
              </a:solidFill>
              <a:latin typeface="+mn-lt"/>
              <a:ea typeface="+mn-ea"/>
              <a:cs typeface="+mn-cs"/>
            </a:defRPr>
          </a:lvl7pPr>
          <a:lvl8pPr marL="3620933" algn="l" defTabSz="1034552" rtl="0" eaLnBrk="1" latinLnBrk="0" hangingPunct="1">
            <a:defRPr sz="2000" kern="1200">
              <a:solidFill>
                <a:schemeClr val="tx1"/>
              </a:solidFill>
              <a:latin typeface="+mn-lt"/>
              <a:ea typeface="+mn-ea"/>
              <a:cs typeface="+mn-cs"/>
            </a:defRPr>
          </a:lvl8pPr>
          <a:lvl9pPr marL="4138209" algn="l" defTabSz="1034552" rtl="0" eaLnBrk="1" latinLnBrk="0" hangingPunct="1">
            <a:defRPr sz="2000" kern="1200">
              <a:solidFill>
                <a:schemeClr val="tx1"/>
              </a:solidFill>
              <a:latin typeface="+mn-lt"/>
              <a:ea typeface="+mn-ea"/>
              <a:cs typeface="+mn-cs"/>
            </a:defRPr>
          </a:lvl9pPr>
        </a:lstStyle>
        <a:p>
          <a:pPr marL="0" marR="0" lvl="0" indent="0" algn="ctr" defTabSz="1034552" rtl="0" eaLnBrk="1" fontAlgn="auto" latinLnBrk="0" hangingPunct="1">
            <a:lnSpc>
              <a:spcPct val="115000"/>
            </a:lnSpc>
            <a:spcBef>
              <a:spcPts val="0"/>
            </a:spcBef>
            <a:spcAft>
              <a:spcPts val="1131"/>
            </a:spcAft>
            <a:buClrTx/>
            <a:buSzTx/>
            <a:buFontTx/>
            <a:buNone/>
            <a:tabLst/>
            <a:defRPr/>
          </a:pPr>
          <a:r>
            <a:rPr kumimoji="0" lang="fr-FR" sz="900" b="0" i="0" u="none" strike="noStrike" kern="1200" cap="all" spc="0" normalizeH="0" baseline="0" noProof="0">
              <a:ln>
                <a:noFill/>
              </a:ln>
              <a:solidFill>
                <a:srgbClr val="000000"/>
              </a:solidFill>
              <a:effectLst/>
              <a:uLnTx/>
              <a:uFillTx/>
              <a:latin typeface="+mn-lt"/>
              <a:ea typeface="Calibri"/>
              <a:cs typeface="Arial"/>
            </a:rPr>
            <a:t>des demandeurs d'emploi sont des BOE</a:t>
          </a:r>
          <a:endParaRPr kumimoji="0" lang="fr-FR" sz="900" b="0" i="0" u="none" strike="noStrike" kern="1200" cap="none" spc="0" normalizeH="0" baseline="0" noProof="0">
            <a:ln>
              <a:noFill/>
            </a:ln>
            <a:solidFill>
              <a:srgbClr val="000000"/>
            </a:solidFill>
            <a:effectLst/>
            <a:uLnTx/>
            <a:uFillTx/>
            <a:latin typeface="+mn-lt"/>
            <a:ea typeface="Calibri"/>
            <a:cs typeface="Times New Roman"/>
          </a:endParaRPr>
        </a:p>
      </xdr:txBody>
    </xdr:sp>
    <xdr:clientData/>
  </xdr:twoCellAnchor>
  <xdr:twoCellAnchor>
    <xdr:from>
      <xdr:col>3</xdr:col>
      <xdr:colOff>482600</xdr:colOff>
      <xdr:row>39</xdr:row>
      <xdr:rowOff>149225</xdr:rowOff>
    </xdr:from>
    <xdr:to>
      <xdr:col>6</xdr:col>
      <xdr:colOff>82551</xdr:colOff>
      <xdr:row>41</xdr:row>
      <xdr:rowOff>190500</xdr:rowOff>
    </xdr:to>
    <xdr:sp macro="" textlink="">
      <xdr:nvSpPr>
        <xdr:cNvPr id="93" name="Zone de texte 22">
          <a:extLst>
            <a:ext uri="{FF2B5EF4-FFF2-40B4-BE49-F238E27FC236}">
              <a16:creationId xmlns:a16="http://schemas.microsoft.com/office/drawing/2014/main" id="{FF79D44D-C62E-4C08-BE2E-40B95BC42BE6}"/>
            </a:ext>
          </a:extLst>
        </xdr:cNvPr>
        <xdr:cNvSpPr txBox="1"/>
      </xdr:nvSpPr>
      <xdr:spPr>
        <a:xfrm>
          <a:off x="2882900" y="9388475"/>
          <a:ext cx="1876426" cy="460375"/>
        </a:xfrm>
        <a:prstGeom prst="rect">
          <a:avLst/>
        </a:prstGeom>
        <a:noFill/>
        <a:ln w="6350">
          <a:noFill/>
        </a:ln>
        <a:effectLst/>
      </xdr:spPr>
      <xdr:txBody>
        <a:bodyPr rot="0" spcFirstLastPara="0" vert="horz" wrap="square" lIns="103455" tIns="51728" rIns="103455" bIns="51728" numCol="1" spcCol="0" rtlCol="0" fromWordArt="0" anchor="t" anchorCtr="0" forceAA="0" compatLnSpc="1">
          <a:prstTxWarp prst="textNoShape">
            <a:avLst/>
          </a:prstTxWarp>
          <a:noAutofit/>
        </a:bodyPr>
        <a:lstStyle>
          <a:defPPr>
            <a:defRPr lang="fr-FR"/>
          </a:defPPr>
          <a:lvl1pPr marL="0" algn="l" defTabSz="1034552" rtl="0" eaLnBrk="1" latinLnBrk="0" hangingPunct="1">
            <a:defRPr sz="2000" kern="1200">
              <a:solidFill>
                <a:schemeClr val="tx1"/>
              </a:solidFill>
              <a:latin typeface="+mn-lt"/>
              <a:ea typeface="+mn-ea"/>
              <a:cs typeface="+mn-cs"/>
            </a:defRPr>
          </a:lvl1pPr>
          <a:lvl2pPr marL="517276" algn="l" defTabSz="1034552" rtl="0" eaLnBrk="1" latinLnBrk="0" hangingPunct="1">
            <a:defRPr sz="2000" kern="1200">
              <a:solidFill>
                <a:schemeClr val="tx1"/>
              </a:solidFill>
              <a:latin typeface="+mn-lt"/>
              <a:ea typeface="+mn-ea"/>
              <a:cs typeface="+mn-cs"/>
            </a:defRPr>
          </a:lvl2pPr>
          <a:lvl3pPr marL="1034552" algn="l" defTabSz="1034552" rtl="0" eaLnBrk="1" latinLnBrk="0" hangingPunct="1">
            <a:defRPr sz="2000" kern="1200">
              <a:solidFill>
                <a:schemeClr val="tx1"/>
              </a:solidFill>
              <a:latin typeface="+mn-lt"/>
              <a:ea typeface="+mn-ea"/>
              <a:cs typeface="+mn-cs"/>
            </a:defRPr>
          </a:lvl3pPr>
          <a:lvl4pPr marL="1551828" algn="l" defTabSz="1034552" rtl="0" eaLnBrk="1" latinLnBrk="0" hangingPunct="1">
            <a:defRPr sz="2000" kern="1200">
              <a:solidFill>
                <a:schemeClr val="tx1"/>
              </a:solidFill>
              <a:latin typeface="+mn-lt"/>
              <a:ea typeface="+mn-ea"/>
              <a:cs typeface="+mn-cs"/>
            </a:defRPr>
          </a:lvl4pPr>
          <a:lvl5pPr marL="2069104" algn="l" defTabSz="1034552" rtl="0" eaLnBrk="1" latinLnBrk="0" hangingPunct="1">
            <a:defRPr sz="2000" kern="1200">
              <a:solidFill>
                <a:schemeClr val="tx1"/>
              </a:solidFill>
              <a:latin typeface="+mn-lt"/>
              <a:ea typeface="+mn-ea"/>
              <a:cs typeface="+mn-cs"/>
            </a:defRPr>
          </a:lvl5pPr>
          <a:lvl6pPr marL="2586380" algn="l" defTabSz="1034552" rtl="0" eaLnBrk="1" latinLnBrk="0" hangingPunct="1">
            <a:defRPr sz="2000" kern="1200">
              <a:solidFill>
                <a:schemeClr val="tx1"/>
              </a:solidFill>
              <a:latin typeface="+mn-lt"/>
              <a:ea typeface="+mn-ea"/>
              <a:cs typeface="+mn-cs"/>
            </a:defRPr>
          </a:lvl6pPr>
          <a:lvl7pPr marL="3103656" algn="l" defTabSz="1034552" rtl="0" eaLnBrk="1" latinLnBrk="0" hangingPunct="1">
            <a:defRPr sz="2000" kern="1200">
              <a:solidFill>
                <a:schemeClr val="tx1"/>
              </a:solidFill>
              <a:latin typeface="+mn-lt"/>
              <a:ea typeface="+mn-ea"/>
              <a:cs typeface="+mn-cs"/>
            </a:defRPr>
          </a:lvl7pPr>
          <a:lvl8pPr marL="3620933" algn="l" defTabSz="1034552" rtl="0" eaLnBrk="1" latinLnBrk="0" hangingPunct="1">
            <a:defRPr sz="2000" kern="1200">
              <a:solidFill>
                <a:schemeClr val="tx1"/>
              </a:solidFill>
              <a:latin typeface="+mn-lt"/>
              <a:ea typeface="+mn-ea"/>
              <a:cs typeface="+mn-cs"/>
            </a:defRPr>
          </a:lvl8pPr>
          <a:lvl9pPr marL="4138209" algn="l" defTabSz="1034552" rtl="0" eaLnBrk="1" latinLnBrk="0" hangingPunct="1">
            <a:defRPr sz="2000" kern="1200">
              <a:solidFill>
                <a:schemeClr val="tx1"/>
              </a:solidFill>
              <a:latin typeface="+mn-lt"/>
              <a:ea typeface="+mn-ea"/>
              <a:cs typeface="+mn-cs"/>
            </a:defRPr>
          </a:lvl9pPr>
        </a:lstStyle>
        <a:p>
          <a:pPr marL="0" marR="0" lvl="0" indent="0" algn="ctr" defTabSz="1034552" rtl="0" eaLnBrk="1" fontAlgn="auto" latinLnBrk="0" hangingPunct="1">
            <a:lnSpc>
              <a:spcPct val="115000"/>
            </a:lnSpc>
            <a:spcBef>
              <a:spcPts val="0"/>
            </a:spcBef>
            <a:spcAft>
              <a:spcPts val="1131"/>
            </a:spcAft>
            <a:buClrTx/>
            <a:buSzTx/>
            <a:buFontTx/>
            <a:buNone/>
            <a:tabLst/>
            <a:defRPr/>
          </a:pPr>
          <a:r>
            <a:rPr kumimoji="0" lang="fr-FR" sz="900" b="0" i="0" u="none" strike="noStrike" kern="1200" cap="all" spc="0" normalizeH="0" baseline="0" noProof="0">
              <a:ln>
                <a:noFill/>
              </a:ln>
              <a:solidFill>
                <a:srgbClr val="000000"/>
              </a:solidFill>
              <a:effectLst/>
              <a:uLnTx/>
              <a:uFillTx/>
              <a:latin typeface="+mn-lt"/>
              <a:ea typeface="Calibri"/>
              <a:cs typeface="Arial"/>
            </a:rPr>
            <a:t>ont 50 ans ou plus</a:t>
          </a:r>
          <a:endParaRPr kumimoji="0" lang="fr-FR" sz="900" b="0" i="0" u="none" strike="noStrike" kern="1200" cap="none" spc="0" normalizeH="0" baseline="0" noProof="0">
            <a:ln>
              <a:noFill/>
            </a:ln>
            <a:solidFill>
              <a:srgbClr val="000000"/>
            </a:solidFill>
            <a:effectLst/>
            <a:uLnTx/>
            <a:uFillTx/>
            <a:latin typeface="+mn-lt"/>
            <a:ea typeface="Calibri"/>
            <a:cs typeface="Times New Roman"/>
          </a:endParaRPr>
        </a:p>
      </xdr:txBody>
    </xdr:sp>
    <xdr:clientData/>
  </xdr:twoCellAnchor>
  <xdr:twoCellAnchor>
    <xdr:from>
      <xdr:col>6</xdr:col>
      <xdr:colOff>619125</xdr:colOff>
      <xdr:row>39</xdr:row>
      <xdr:rowOff>152400</xdr:rowOff>
    </xdr:from>
    <xdr:to>
      <xdr:col>9</xdr:col>
      <xdr:colOff>92076</xdr:colOff>
      <xdr:row>41</xdr:row>
      <xdr:rowOff>196850</xdr:rowOff>
    </xdr:to>
    <xdr:sp macro="" textlink="">
      <xdr:nvSpPr>
        <xdr:cNvPr id="110" name="Zone de texte 22">
          <a:extLst>
            <a:ext uri="{FF2B5EF4-FFF2-40B4-BE49-F238E27FC236}">
              <a16:creationId xmlns:a16="http://schemas.microsoft.com/office/drawing/2014/main" id="{3ADB19F0-3E06-4AC6-9B5D-6FC6C9A07A9C}"/>
            </a:ext>
          </a:extLst>
        </xdr:cNvPr>
        <xdr:cNvSpPr txBox="1"/>
      </xdr:nvSpPr>
      <xdr:spPr>
        <a:xfrm>
          <a:off x="5295900" y="9391650"/>
          <a:ext cx="1873251" cy="463550"/>
        </a:xfrm>
        <a:prstGeom prst="rect">
          <a:avLst/>
        </a:prstGeom>
        <a:noFill/>
        <a:ln w="6350">
          <a:noFill/>
        </a:ln>
        <a:effectLst/>
      </xdr:spPr>
      <xdr:txBody>
        <a:bodyPr rot="0" spcFirstLastPara="0" vert="horz" wrap="square" lIns="103455" tIns="51728" rIns="103455" bIns="51728" numCol="1" spcCol="0" rtlCol="0" fromWordArt="0" anchor="t" anchorCtr="0" forceAA="0" compatLnSpc="1">
          <a:prstTxWarp prst="textNoShape">
            <a:avLst/>
          </a:prstTxWarp>
          <a:noAutofit/>
        </a:bodyPr>
        <a:lstStyle>
          <a:defPPr>
            <a:defRPr lang="fr-FR"/>
          </a:defPPr>
          <a:lvl1pPr marL="0" algn="l" defTabSz="1034552" rtl="0" eaLnBrk="1" latinLnBrk="0" hangingPunct="1">
            <a:defRPr sz="2000" kern="1200">
              <a:solidFill>
                <a:schemeClr val="tx1"/>
              </a:solidFill>
              <a:latin typeface="+mn-lt"/>
              <a:ea typeface="+mn-ea"/>
              <a:cs typeface="+mn-cs"/>
            </a:defRPr>
          </a:lvl1pPr>
          <a:lvl2pPr marL="517276" algn="l" defTabSz="1034552" rtl="0" eaLnBrk="1" latinLnBrk="0" hangingPunct="1">
            <a:defRPr sz="2000" kern="1200">
              <a:solidFill>
                <a:schemeClr val="tx1"/>
              </a:solidFill>
              <a:latin typeface="+mn-lt"/>
              <a:ea typeface="+mn-ea"/>
              <a:cs typeface="+mn-cs"/>
            </a:defRPr>
          </a:lvl2pPr>
          <a:lvl3pPr marL="1034552" algn="l" defTabSz="1034552" rtl="0" eaLnBrk="1" latinLnBrk="0" hangingPunct="1">
            <a:defRPr sz="2000" kern="1200">
              <a:solidFill>
                <a:schemeClr val="tx1"/>
              </a:solidFill>
              <a:latin typeface="+mn-lt"/>
              <a:ea typeface="+mn-ea"/>
              <a:cs typeface="+mn-cs"/>
            </a:defRPr>
          </a:lvl3pPr>
          <a:lvl4pPr marL="1551828" algn="l" defTabSz="1034552" rtl="0" eaLnBrk="1" latinLnBrk="0" hangingPunct="1">
            <a:defRPr sz="2000" kern="1200">
              <a:solidFill>
                <a:schemeClr val="tx1"/>
              </a:solidFill>
              <a:latin typeface="+mn-lt"/>
              <a:ea typeface="+mn-ea"/>
              <a:cs typeface="+mn-cs"/>
            </a:defRPr>
          </a:lvl4pPr>
          <a:lvl5pPr marL="2069104" algn="l" defTabSz="1034552" rtl="0" eaLnBrk="1" latinLnBrk="0" hangingPunct="1">
            <a:defRPr sz="2000" kern="1200">
              <a:solidFill>
                <a:schemeClr val="tx1"/>
              </a:solidFill>
              <a:latin typeface="+mn-lt"/>
              <a:ea typeface="+mn-ea"/>
              <a:cs typeface="+mn-cs"/>
            </a:defRPr>
          </a:lvl5pPr>
          <a:lvl6pPr marL="2586380" algn="l" defTabSz="1034552" rtl="0" eaLnBrk="1" latinLnBrk="0" hangingPunct="1">
            <a:defRPr sz="2000" kern="1200">
              <a:solidFill>
                <a:schemeClr val="tx1"/>
              </a:solidFill>
              <a:latin typeface="+mn-lt"/>
              <a:ea typeface="+mn-ea"/>
              <a:cs typeface="+mn-cs"/>
            </a:defRPr>
          </a:lvl6pPr>
          <a:lvl7pPr marL="3103656" algn="l" defTabSz="1034552" rtl="0" eaLnBrk="1" latinLnBrk="0" hangingPunct="1">
            <a:defRPr sz="2000" kern="1200">
              <a:solidFill>
                <a:schemeClr val="tx1"/>
              </a:solidFill>
              <a:latin typeface="+mn-lt"/>
              <a:ea typeface="+mn-ea"/>
              <a:cs typeface="+mn-cs"/>
            </a:defRPr>
          </a:lvl7pPr>
          <a:lvl8pPr marL="3620933" algn="l" defTabSz="1034552" rtl="0" eaLnBrk="1" latinLnBrk="0" hangingPunct="1">
            <a:defRPr sz="2000" kern="1200">
              <a:solidFill>
                <a:schemeClr val="tx1"/>
              </a:solidFill>
              <a:latin typeface="+mn-lt"/>
              <a:ea typeface="+mn-ea"/>
              <a:cs typeface="+mn-cs"/>
            </a:defRPr>
          </a:lvl8pPr>
          <a:lvl9pPr marL="4138209" algn="l" defTabSz="1034552" rtl="0" eaLnBrk="1" latinLnBrk="0" hangingPunct="1">
            <a:defRPr sz="2000" kern="1200">
              <a:solidFill>
                <a:schemeClr val="tx1"/>
              </a:solidFill>
              <a:latin typeface="+mn-lt"/>
              <a:ea typeface="+mn-ea"/>
              <a:cs typeface="+mn-cs"/>
            </a:defRPr>
          </a:lvl9pPr>
        </a:lstStyle>
        <a:p>
          <a:pPr marL="0" marR="0" lvl="0" indent="0" algn="ctr" defTabSz="1034552" rtl="0" eaLnBrk="1" fontAlgn="auto" latinLnBrk="0" hangingPunct="1">
            <a:lnSpc>
              <a:spcPct val="115000"/>
            </a:lnSpc>
            <a:spcBef>
              <a:spcPts val="0"/>
            </a:spcBef>
            <a:spcAft>
              <a:spcPts val="1131"/>
            </a:spcAft>
            <a:buClrTx/>
            <a:buSzTx/>
            <a:buFontTx/>
            <a:buNone/>
            <a:tabLst/>
            <a:defRPr/>
          </a:pPr>
          <a:r>
            <a:rPr kumimoji="0" lang="fr-FR" sz="900" b="0" i="0" u="none" strike="noStrike" kern="1200" cap="all" spc="0" normalizeH="0" baseline="0" noProof="0">
              <a:ln>
                <a:noFill/>
              </a:ln>
              <a:solidFill>
                <a:srgbClr val="000000"/>
              </a:solidFill>
              <a:effectLst/>
              <a:uLnTx/>
              <a:uFillTx/>
              <a:latin typeface="+mn-lt"/>
              <a:ea typeface="Calibri"/>
              <a:cs typeface="Arial"/>
            </a:rPr>
            <a:t>résident en QPV</a:t>
          </a:r>
          <a:endParaRPr kumimoji="0" lang="fr-FR" sz="900" b="0" i="0" u="none" strike="noStrike" kern="1200" cap="none" spc="0" normalizeH="0" baseline="0" noProof="0">
            <a:ln>
              <a:noFill/>
            </a:ln>
            <a:solidFill>
              <a:srgbClr val="000000"/>
            </a:solidFill>
            <a:effectLst/>
            <a:uLnTx/>
            <a:uFillTx/>
            <a:latin typeface="+mn-lt"/>
            <a:ea typeface="Calibri"/>
            <a:cs typeface="Times New Roman"/>
          </a:endParaRPr>
        </a:p>
      </xdr:txBody>
    </xdr:sp>
    <xdr:clientData/>
  </xdr:twoCellAnchor>
  <xdr:twoCellAnchor>
    <xdr:from>
      <xdr:col>9</xdr:col>
      <xdr:colOff>561975</xdr:colOff>
      <xdr:row>39</xdr:row>
      <xdr:rowOff>123825</xdr:rowOff>
    </xdr:from>
    <xdr:to>
      <xdr:col>12</xdr:col>
      <xdr:colOff>53976</xdr:colOff>
      <xdr:row>42</xdr:row>
      <xdr:rowOff>333375</xdr:rowOff>
    </xdr:to>
    <xdr:sp macro="" textlink="">
      <xdr:nvSpPr>
        <xdr:cNvPr id="111" name="Zone de texte 22">
          <a:extLst>
            <a:ext uri="{FF2B5EF4-FFF2-40B4-BE49-F238E27FC236}">
              <a16:creationId xmlns:a16="http://schemas.microsoft.com/office/drawing/2014/main" id="{4944C10C-62FF-48CF-BDB9-ACD4FB6E34BE}"/>
            </a:ext>
          </a:extLst>
        </xdr:cNvPr>
        <xdr:cNvSpPr txBox="1"/>
      </xdr:nvSpPr>
      <xdr:spPr>
        <a:xfrm>
          <a:off x="7639050" y="9363075"/>
          <a:ext cx="1873251" cy="828675"/>
        </a:xfrm>
        <a:prstGeom prst="rect">
          <a:avLst/>
        </a:prstGeom>
        <a:noFill/>
        <a:ln w="6350">
          <a:noFill/>
        </a:ln>
        <a:effectLst/>
      </xdr:spPr>
      <xdr:txBody>
        <a:bodyPr rot="0" spcFirstLastPara="0" vert="horz" wrap="square" lIns="103455" tIns="51728" rIns="103455" bIns="51728" numCol="1" spcCol="0" rtlCol="0" fromWordArt="0" anchor="t" anchorCtr="0" forceAA="0" compatLnSpc="1">
          <a:prstTxWarp prst="textNoShape">
            <a:avLst/>
          </a:prstTxWarp>
          <a:noAutofit/>
        </a:bodyPr>
        <a:lstStyle>
          <a:defPPr>
            <a:defRPr lang="fr-FR"/>
          </a:defPPr>
          <a:lvl1pPr marL="0" algn="l" defTabSz="1034552" rtl="0" eaLnBrk="1" latinLnBrk="0" hangingPunct="1">
            <a:defRPr sz="2000" kern="1200">
              <a:solidFill>
                <a:schemeClr val="tx1"/>
              </a:solidFill>
              <a:latin typeface="+mn-lt"/>
              <a:ea typeface="+mn-ea"/>
              <a:cs typeface="+mn-cs"/>
            </a:defRPr>
          </a:lvl1pPr>
          <a:lvl2pPr marL="517276" algn="l" defTabSz="1034552" rtl="0" eaLnBrk="1" latinLnBrk="0" hangingPunct="1">
            <a:defRPr sz="2000" kern="1200">
              <a:solidFill>
                <a:schemeClr val="tx1"/>
              </a:solidFill>
              <a:latin typeface="+mn-lt"/>
              <a:ea typeface="+mn-ea"/>
              <a:cs typeface="+mn-cs"/>
            </a:defRPr>
          </a:lvl2pPr>
          <a:lvl3pPr marL="1034552" algn="l" defTabSz="1034552" rtl="0" eaLnBrk="1" latinLnBrk="0" hangingPunct="1">
            <a:defRPr sz="2000" kern="1200">
              <a:solidFill>
                <a:schemeClr val="tx1"/>
              </a:solidFill>
              <a:latin typeface="+mn-lt"/>
              <a:ea typeface="+mn-ea"/>
              <a:cs typeface="+mn-cs"/>
            </a:defRPr>
          </a:lvl3pPr>
          <a:lvl4pPr marL="1551828" algn="l" defTabSz="1034552" rtl="0" eaLnBrk="1" latinLnBrk="0" hangingPunct="1">
            <a:defRPr sz="2000" kern="1200">
              <a:solidFill>
                <a:schemeClr val="tx1"/>
              </a:solidFill>
              <a:latin typeface="+mn-lt"/>
              <a:ea typeface="+mn-ea"/>
              <a:cs typeface="+mn-cs"/>
            </a:defRPr>
          </a:lvl4pPr>
          <a:lvl5pPr marL="2069104" algn="l" defTabSz="1034552" rtl="0" eaLnBrk="1" latinLnBrk="0" hangingPunct="1">
            <a:defRPr sz="2000" kern="1200">
              <a:solidFill>
                <a:schemeClr val="tx1"/>
              </a:solidFill>
              <a:latin typeface="+mn-lt"/>
              <a:ea typeface="+mn-ea"/>
              <a:cs typeface="+mn-cs"/>
            </a:defRPr>
          </a:lvl5pPr>
          <a:lvl6pPr marL="2586380" algn="l" defTabSz="1034552" rtl="0" eaLnBrk="1" latinLnBrk="0" hangingPunct="1">
            <a:defRPr sz="2000" kern="1200">
              <a:solidFill>
                <a:schemeClr val="tx1"/>
              </a:solidFill>
              <a:latin typeface="+mn-lt"/>
              <a:ea typeface="+mn-ea"/>
              <a:cs typeface="+mn-cs"/>
            </a:defRPr>
          </a:lvl6pPr>
          <a:lvl7pPr marL="3103656" algn="l" defTabSz="1034552" rtl="0" eaLnBrk="1" latinLnBrk="0" hangingPunct="1">
            <a:defRPr sz="2000" kern="1200">
              <a:solidFill>
                <a:schemeClr val="tx1"/>
              </a:solidFill>
              <a:latin typeface="+mn-lt"/>
              <a:ea typeface="+mn-ea"/>
              <a:cs typeface="+mn-cs"/>
            </a:defRPr>
          </a:lvl7pPr>
          <a:lvl8pPr marL="3620933" algn="l" defTabSz="1034552" rtl="0" eaLnBrk="1" latinLnBrk="0" hangingPunct="1">
            <a:defRPr sz="2000" kern="1200">
              <a:solidFill>
                <a:schemeClr val="tx1"/>
              </a:solidFill>
              <a:latin typeface="+mn-lt"/>
              <a:ea typeface="+mn-ea"/>
              <a:cs typeface="+mn-cs"/>
            </a:defRPr>
          </a:lvl8pPr>
          <a:lvl9pPr marL="4138209" algn="l" defTabSz="1034552" rtl="0" eaLnBrk="1" latinLnBrk="0" hangingPunct="1">
            <a:defRPr sz="2000" kern="1200">
              <a:solidFill>
                <a:schemeClr val="tx1"/>
              </a:solidFill>
              <a:latin typeface="+mn-lt"/>
              <a:ea typeface="+mn-ea"/>
              <a:cs typeface="+mn-cs"/>
            </a:defRPr>
          </a:lvl9pPr>
        </a:lstStyle>
        <a:p>
          <a:pPr marL="0" marR="0" lvl="0" indent="0" algn="ctr" defTabSz="1034552" rtl="0" eaLnBrk="1" fontAlgn="auto" latinLnBrk="0" hangingPunct="1">
            <a:lnSpc>
              <a:spcPct val="115000"/>
            </a:lnSpc>
            <a:spcBef>
              <a:spcPts val="0"/>
            </a:spcBef>
            <a:spcAft>
              <a:spcPts val="1131"/>
            </a:spcAft>
            <a:buClrTx/>
            <a:buSzTx/>
            <a:buFontTx/>
            <a:buNone/>
            <a:tabLst/>
            <a:defRPr/>
          </a:pPr>
          <a:r>
            <a:rPr kumimoji="0" lang="fr-FR" sz="900" b="0" i="0" u="none" strike="noStrike" kern="1200" cap="all" spc="0" normalizeH="0" baseline="0" noProof="0">
              <a:ln>
                <a:noFill/>
              </a:ln>
              <a:solidFill>
                <a:srgbClr val="000000"/>
              </a:solidFill>
              <a:effectLst/>
              <a:uLnTx/>
              <a:uFillTx/>
              <a:latin typeface="+mn-lt"/>
              <a:ea typeface="Calibri"/>
              <a:cs typeface="Arial"/>
            </a:rPr>
            <a:t>DELD : inscrits au moins 12 mois en catégorie A (sans activité) au cours des 15 mois précédents</a:t>
          </a:r>
          <a:endParaRPr kumimoji="0" lang="fr-FR" sz="900" b="0" i="0" u="none" strike="noStrike" kern="1200" cap="none" spc="0" normalizeH="0" baseline="0" noProof="0">
            <a:ln>
              <a:noFill/>
            </a:ln>
            <a:solidFill>
              <a:srgbClr val="000000"/>
            </a:solidFill>
            <a:effectLst/>
            <a:uLnTx/>
            <a:uFillTx/>
            <a:latin typeface="+mn-lt"/>
            <a:ea typeface="Calibri"/>
            <a:cs typeface="Times New Roman"/>
          </a:endParaRPr>
        </a:p>
      </xdr:txBody>
    </xdr:sp>
    <xdr:clientData/>
  </xdr:twoCellAnchor>
  <xdr:twoCellAnchor>
    <xdr:from>
      <xdr:col>0</xdr:col>
      <xdr:colOff>187325</xdr:colOff>
      <xdr:row>29</xdr:row>
      <xdr:rowOff>101600</xdr:rowOff>
    </xdr:from>
    <xdr:to>
      <xdr:col>1</xdr:col>
      <xdr:colOff>320675</xdr:colOff>
      <xdr:row>31</xdr:row>
      <xdr:rowOff>57150</xdr:rowOff>
    </xdr:to>
    <xdr:sp macro="" textlink="">
      <xdr:nvSpPr>
        <xdr:cNvPr id="119" name="ZoneTexte 118">
          <a:extLst>
            <a:ext uri="{FF2B5EF4-FFF2-40B4-BE49-F238E27FC236}">
              <a16:creationId xmlns:a16="http://schemas.microsoft.com/office/drawing/2014/main" id="{9743BBF5-03F7-480F-B479-828008581CE9}"/>
            </a:ext>
          </a:extLst>
        </xdr:cNvPr>
        <xdr:cNvSpPr txBox="1"/>
      </xdr:nvSpPr>
      <xdr:spPr>
        <a:xfrm>
          <a:off x="187325" y="7493000"/>
          <a:ext cx="933450" cy="279400"/>
        </a:xfrm>
        <a:prstGeom prst="rect">
          <a:avLst/>
        </a:prstGeom>
        <a:noFill/>
        <a:ln w="9525" cmpd="sng">
          <a:noFill/>
          <a:prstDash val="dash"/>
        </a:ln>
        <a:effectLst/>
      </xdr:spPr>
      <xdr:txBody>
        <a:bodyPr vertOverflow="clip" horzOverflow="clip" wrap="square" lIns="36000" tIns="0" rIns="3600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0" lang="fr-FR" sz="900" b="1" i="0" u="none" strike="noStrike" kern="0" cap="all" spc="0" normalizeH="0" baseline="0" noProof="0">
              <a:ln>
                <a:noFill/>
              </a:ln>
              <a:solidFill>
                <a:srgbClr val="646363"/>
              </a:solidFill>
              <a:effectLst/>
              <a:uLnTx/>
              <a:uFillTx/>
              <a:latin typeface="Marianne" panose="02000000000000000000" pitchFamily="50" charset="0"/>
              <a:ea typeface="+mn-ea"/>
              <a:cs typeface="Arial" panose="020B0604020202020204" pitchFamily="34" charset="0"/>
            </a:rPr>
            <a:t>Définitions </a:t>
          </a:r>
          <a:endParaRPr kumimoji="0" lang="fr-FR" sz="900" b="0" i="0" u="none" strike="noStrike" kern="0" cap="none" spc="0" normalizeH="0" baseline="0" noProof="0">
            <a:ln>
              <a:noFill/>
            </a:ln>
            <a:solidFill>
              <a:srgbClr val="646363"/>
            </a:solidFill>
            <a:effectLst/>
            <a:uLnTx/>
            <a:uFillTx/>
            <a:latin typeface="Marianne" panose="02000000000000000000" pitchFamily="50" charset="0"/>
            <a:ea typeface="+mn-ea"/>
            <a:cs typeface="Arial" panose="020B0604020202020204" pitchFamily="34" charset="0"/>
          </a:endParaRPr>
        </a:p>
      </xdr:txBody>
    </xdr:sp>
    <xdr:clientData/>
  </xdr:twoCellAnchor>
  <xdr:twoCellAnchor>
    <xdr:from>
      <xdr:col>3</xdr:col>
      <xdr:colOff>358775</xdr:colOff>
      <xdr:row>24</xdr:row>
      <xdr:rowOff>215900</xdr:rowOff>
    </xdr:from>
    <xdr:to>
      <xdr:col>4</xdr:col>
      <xdr:colOff>476325</xdr:colOff>
      <xdr:row>25</xdr:row>
      <xdr:rowOff>103650</xdr:rowOff>
    </xdr:to>
    <xdr:sp macro="" textlink="Alim!D3">
      <xdr:nvSpPr>
        <xdr:cNvPr id="167" name="Rectangle : coins arrondis 166">
          <a:extLst>
            <a:ext uri="{FF2B5EF4-FFF2-40B4-BE49-F238E27FC236}">
              <a16:creationId xmlns:a16="http://schemas.microsoft.com/office/drawing/2014/main" id="{25409ABC-4E5B-4AE9-938D-F8A903838E48}"/>
            </a:ext>
          </a:extLst>
        </xdr:cNvPr>
        <xdr:cNvSpPr/>
      </xdr:nvSpPr>
      <xdr:spPr>
        <a:xfrm>
          <a:off x="2759075" y="5616575"/>
          <a:ext cx="717625" cy="316375"/>
        </a:xfrm>
        <a:prstGeom prst="roundRect">
          <a:avLst/>
        </a:prstGeom>
        <a:noFill/>
        <a:ln w="12700" cap="flat" cmpd="sng" algn="ctr">
          <a:noFill/>
          <a:prstDash val="sysDash"/>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fld id="{64E38F7A-1E66-490A-9484-9C519F73DEA3}" type="TxLink">
            <a:rPr kumimoji="0" lang="en-US" sz="800" b="0" i="0" u="none" strike="noStrike" kern="0" cap="none" spc="0" normalizeH="0" baseline="0" noProof="0">
              <a:ln>
                <a:noFill/>
              </a:ln>
              <a:solidFill>
                <a:srgbClr val="000000"/>
              </a:solidFill>
              <a:effectLst/>
              <a:uLnTx/>
              <a:uFillTx/>
              <a:latin typeface="Arial"/>
              <a:ea typeface="+mn-ea"/>
              <a:cs typeface="Arial"/>
            </a:rPr>
            <a:pPr marL="0" marR="0" lvl="0" indent="0" algn="r" defTabSz="914400" eaLnBrk="1" fontAlgn="auto" latinLnBrk="0" hangingPunct="1">
              <a:lnSpc>
                <a:spcPct val="100000"/>
              </a:lnSpc>
              <a:spcBef>
                <a:spcPts val="0"/>
              </a:spcBef>
              <a:spcAft>
                <a:spcPts val="0"/>
              </a:spcAft>
              <a:buClrTx/>
              <a:buSzTx/>
              <a:buFontTx/>
              <a:buNone/>
              <a:tabLst/>
              <a:defRPr/>
            </a:pPr>
            <a:t>+1,1%</a:t>
          </a:fld>
          <a:endParaRPr kumimoji="0" lang="fr-FR" sz="800" b="1" i="0" u="none" strike="noStrike" kern="0" cap="none" spc="0" normalizeH="0" baseline="0" noProof="0">
            <a:ln>
              <a:noFill/>
            </a:ln>
            <a:solidFill>
              <a:srgbClr val="636364"/>
            </a:solidFill>
            <a:effectLst/>
            <a:uLnTx/>
            <a:uFillTx/>
            <a:latin typeface="Calibri"/>
            <a:ea typeface="+mn-ea"/>
            <a:cs typeface="+mn-cs"/>
          </a:endParaRPr>
        </a:p>
      </xdr:txBody>
    </xdr:sp>
    <xdr:clientData/>
  </xdr:twoCellAnchor>
  <xdr:twoCellAnchor>
    <xdr:from>
      <xdr:col>3</xdr:col>
      <xdr:colOff>352425</xdr:colOff>
      <xdr:row>24</xdr:row>
      <xdr:rowOff>6350</xdr:rowOff>
    </xdr:from>
    <xdr:to>
      <xdr:col>4</xdr:col>
      <xdr:colOff>504900</xdr:colOff>
      <xdr:row>24</xdr:row>
      <xdr:rowOff>325900</xdr:rowOff>
    </xdr:to>
    <xdr:sp macro="" textlink="">
      <xdr:nvSpPr>
        <xdr:cNvPr id="170" name="Rectangle : coins arrondis 169">
          <a:extLst>
            <a:ext uri="{FF2B5EF4-FFF2-40B4-BE49-F238E27FC236}">
              <a16:creationId xmlns:a16="http://schemas.microsoft.com/office/drawing/2014/main" id="{03250898-10DD-4600-AC8E-A35CC8705861}"/>
            </a:ext>
          </a:extLst>
        </xdr:cNvPr>
        <xdr:cNvSpPr/>
      </xdr:nvSpPr>
      <xdr:spPr>
        <a:xfrm>
          <a:off x="2752725" y="5407025"/>
          <a:ext cx="752550" cy="319550"/>
        </a:xfrm>
        <a:prstGeom prst="roundRect">
          <a:avLst/>
        </a:prstGeom>
        <a:noFill/>
        <a:ln w="12700" cap="flat" cmpd="sng" algn="ctr">
          <a:noFill/>
          <a:prstDash val="sysDash"/>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800" b="1" i="0" u="none" strike="noStrike" kern="0" cap="none" spc="0" normalizeH="0" baseline="0" noProof="0">
              <a:ln>
                <a:noFill/>
              </a:ln>
              <a:solidFill>
                <a:srgbClr val="000000"/>
              </a:solidFill>
              <a:effectLst/>
              <a:uLnTx/>
              <a:uFillTx/>
              <a:latin typeface="Arial"/>
              <a:ea typeface="+mn-ea"/>
              <a:cs typeface="Arial"/>
            </a:rPr>
            <a:t>En 1 an</a:t>
          </a:r>
        </a:p>
      </xdr:txBody>
    </xdr:sp>
    <xdr:clientData/>
  </xdr:twoCellAnchor>
  <xdr:twoCellAnchor>
    <xdr:from>
      <xdr:col>3</xdr:col>
      <xdr:colOff>387350</xdr:colOff>
      <xdr:row>25</xdr:row>
      <xdr:rowOff>369887</xdr:rowOff>
    </xdr:from>
    <xdr:to>
      <xdr:col>4</xdr:col>
      <xdr:colOff>501725</xdr:colOff>
      <xdr:row>26</xdr:row>
      <xdr:rowOff>295737</xdr:rowOff>
    </xdr:to>
    <xdr:sp macro="" textlink="Alim!D4">
      <xdr:nvSpPr>
        <xdr:cNvPr id="171" name="Rectangle : coins arrondis 170">
          <a:extLst>
            <a:ext uri="{FF2B5EF4-FFF2-40B4-BE49-F238E27FC236}">
              <a16:creationId xmlns:a16="http://schemas.microsoft.com/office/drawing/2014/main" id="{B07A2F0B-CC03-4474-9918-25F7CC09CA8E}"/>
            </a:ext>
          </a:extLst>
        </xdr:cNvPr>
        <xdr:cNvSpPr/>
      </xdr:nvSpPr>
      <xdr:spPr>
        <a:xfrm>
          <a:off x="2787650" y="6199187"/>
          <a:ext cx="714450" cy="316375"/>
        </a:xfrm>
        <a:prstGeom prst="roundRect">
          <a:avLst/>
        </a:prstGeom>
        <a:noFill/>
        <a:ln w="12700" cap="flat" cmpd="sng" algn="ctr">
          <a:noFill/>
          <a:prstDash val="sysDash"/>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fld id="{1AC1BC05-82D6-4738-8956-A2F75E85BE8D}" type="TxLink">
            <a:rPr kumimoji="0" lang="en-US" sz="800" b="0" i="0" u="none" strike="noStrike" kern="0" cap="none" spc="0" normalizeH="0" baseline="0" noProof="0">
              <a:ln>
                <a:noFill/>
              </a:ln>
              <a:solidFill>
                <a:srgbClr val="000000"/>
              </a:solidFill>
              <a:effectLst/>
              <a:uLnTx/>
              <a:uFillTx/>
              <a:latin typeface="Arial"/>
              <a:ea typeface="+mn-ea"/>
              <a:cs typeface="Arial"/>
            </a:rPr>
            <a:pPr marL="0" marR="0" lvl="0" indent="0" algn="r" defTabSz="914400" eaLnBrk="1" fontAlgn="auto" latinLnBrk="0" hangingPunct="1">
              <a:lnSpc>
                <a:spcPct val="100000"/>
              </a:lnSpc>
              <a:spcBef>
                <a:spcPts val="0"/>
              </a:spcBef>
              <a:spcAft>
                <a:spcPts val="0"/>
              </a:spcAft>
              <a:buClrTx/>
              <a:buSzTx/>
              <a:buFontTx/>
              <a:buNone/>
              <a:tabLst/>
              <a:defRPr/>
            </a:pPr>
            <a:t>-2,5%</a:t>
          </a:fld>
          <a:endParaRPr kumimoji="0" lang="fr-FR" sz="800" b="1" i="0" u="none" strike="noStrike" kern="0" cap="none" spc="0" normalizeH="0" baseline="0" noProof="0">
            <a:ln>
              <a:noFill/>
            </a:ln>
            <a:solidFill>
              <a:srgbClr val="636364"/>
            </a:solidFill>
            <a:effectLst/>
            <a:uLnTx/>
            <a:uFillTx/>
            <a:latin typeface="Calibri"/>
            <a:ea typeface="+mn-ea"/>
            <a:cs typeface="+mn-cs"/>
          </a:endParaRPr>
        </a:p>
      </xdr:txBody>
    </xdr:sp>
    <xdr:clientData/>
  </xdr:twoCellAnchor>
  <xdr:twoCellAnchor>
    <xdr:from>
      <xdr:col>3</xdr:col>
      <xdr:colOff>400050</xdr:colOff>
      <xdr:row>27</xdr:row>
      <xdr:rowOff>168275</xdr:rowOff>
    </xdr:from>
    <xdr:to>
      <xdr:col>4</xdr:col>
      <xdr:colOff>511250</xdr:colOff>
      <xdr:row>28</xdr:row>
      <xdr:rowOff>94125</xdr:rowOff>
    </xdr:to>
    <xdr:sp macro="" textlink="Alim!D5">
      <xdr:nvSpPr>
        <xdr:cNvPr id="172" name="Rectangle : coins arrondis 171">
          <a:extLst>
            <a:ext uri="{FF2B5EF4-FFF2-40B4-BE49-F238E27FC236}">
              <a16:creationId xmlns:a16="http://schemas.microsoft.com/office/drawing/2014/main" id="{E9CEA7AB-0434-4286-A505-6706D271304D}"/>
            </a:ext>
          </a:extLst>
        </xdr:cNvPr>
        <xdr:cNvSpPr/>
      </xdr:nvSpPr>
      <xdr:spPr>
        <a:xfrm>
          <a:off x="2800350" y="6778625"/>
          <a:ext cx="711275" cy="316375"/>
        </a:xfrm>
        <a:prstGeom prst="roundRect">
          <a:avLst/>
        </a:prstGeom>
        <a:noFill/>
        <a:ln w="12700" cap="flat" cmpd="sng" algn="ctr">
          <a:noFill/>
          <a:prstDash val="sysDash"/>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fld id="{91F95485-7BD9-439A-970C-94DACFF096C5}" type="TxLink">
            <a:rPr kumimoji="0" lang="en-US" sz="800" b="0" i="0" u="none" strike="noStrike" kern="0" cap="none" spc="0" normalizeH="0" baseline="0" noProof="0">
              <a:ln>
                <a:noFill/>
              </a:ln>
              <a:solidFill>
                <a:srgbClr val="000000"/>
              </a:solidFill>
              <a:effectLst/>
              <a:uLnTx/>
              <a:uFillTx/>
              <a:latin typeface="Arial"/>
              <a:ea typeface="+mn-ea"/>
              <a:cs typeface="Arial"/>
            </a:rPr>
            <a:pPr marL="0" marR="0" lvl="0" indent="0" algn="r" defTabSz="914400" eaLnBrk="1" fontAlgn="auto" latinLnBrk="0" hangingPunct="1">
              <a:lnSpc>
                <a:spcPct val="100000"/>
              </a:lnSpc>
              <a:spcBef>
                <a:spcPts val="0"/>
              </a:spcBef>
              <a:spcAft>
                <a:spcPts val="0"/>
              </a:spcAft>
              <a:buClrTx/>
              <a:buSzTx/>
              <a:buFontTx/>
              <a:buNone/>
              <a:tabLst/>
              <a:defRPr/>
            </a:pPr>
            <a:t>+15,4%</a:t>
          </a:fld>
          <a:endParaRPr kumimoji="0" lang="fr-FR" sz="800" b="1" i="0" u="none" strike="noStrike" kern="0" cap="none" spc="0" normalizeH="0" baseline="0" noProof="0">
            <a:ln>
              <a:noFill/>
            </a:ln>
            <a:solidFill>
              <a:srgbClr val="636364"/>
            </a:solidFill>
            <a:effectLst/>
            <a:uLnTx/>
            <a:uFillTx/>
            <a:latin typeface="Calibri"/>
            <a:ea typeface="+mn-ea"/>
            <a:cs typeface="+mn-cs"/>
          </a:endParaRPr>
        </a:p>
      </xdr:txBody>
    </xdr:sp>
    <xdr:clientData/>
  </xdr:twoCellAnchor>
  <xdr:twoCellAnchor>
    <xdr:from>
      <xdr:col>2</xdr:col>
      <xdr:colOff>415925</xdr:colOff>
      <xdr:row>24</xdr:row>
      <xdr:rowOff>0</xdr:rowOff>
    </xdr:from>
    <xdr:to>
      <xdr:col>3</xdr:col>
      <xdr:colOff>368375</xdr:colOff>
      <xdr:row>24</xdr:row>
      <xdr:rowOff>316375</xdr:rowOff>
    </xdr:to>
    <xdr:sp macro="" textlink="">
      <xdr:nvSpPr>
        <xdr:cNvPr id="174" name="Rectangle : coins arrondis 173">
          <a:extLst>
            <a:ext uri="{FF2B5EF4-FFF2-40B4-BE49-F238E27FC236}">
              <a16:creationId xmlns:a16="http://schemas.microsoft.com/office/drawing/2014/main" id="{C8F89808-DD97-4B16-9EF3-E6D4B75FA517}"/>
            </a:ext>
          </a:extLst>
        </xdr:cNvPr>
        <xdr:cNvSpPr/>
      </xdr:nvSpPr>
      <xdr:spPr>
        <a:xfrm>
          <a:off x="2016125" y="5400675"/>
          <a:ext cx="752550" cy="316375"/>
        </a:xfrm>
        <a:prstGeom prst="roundRect">
          <a:avLst/>
        </a:prstGeom>
        <a:noFill/>
        <a:ln w="12700" cap="flat" cmpd="sng" algn="ctr">
          <a:noFill/>
          <a:prstDash val="sysDash"/>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800" b="1" i="0" u="none" strike="noStrike" kern="0" cap="none" spc="0" normalizeH="0" baseline="0" noProof="0">
              <a:ln>
                <a:noFill/>
              </a:ln>
              <a:solidFill>
                <a:srgbClr val="000000"/>
              </a:solidFill>
              <a:effectLst/>
              <a:uLnTx/>
              <a:uFillTx/>
              <a:latin typeface="Arial"/>
              <a:ea typeface="+mn-ea"/>
              <a:cs typeface="Arial"/>
            </a:rPr>
            <a:t>CAT. A</a:t>
          </a:r>
        </a:p>
      </xdr:txBody>
    </xdr:sp>
    <xdr:clientData/>
  </xdr:twoCellAnchor>
  <xdr:twoCellAnchor>
    <xdr:from>
      <xdr:col>2</xdr:col>
      <xdr:colOff>476250</xdr:colOff>
      <xdr:row>26</xdr:row>
      <xdr:rowOff>361950</xdr:rowOff>
    </xdr:from>
    <xdr:to>
      <xdr:col>3</xdr:col>
      <xdr:colOff>425525</xdr:colOff>
      <xdr:row>27</xdr:row>
      <xdr:rowOff>284625</xdr:rowOff>
    </xdr:to>
    <xdr:sp macro="" textlink="">
      <xdr:nvSpPr>
        <xdr:cNvPr id="175" name="Rectangle : coins arrondis 174">
          <a:extLst>
            <a:ext uri="{FF2B5EF4-FFF2-40B4-BE49-F238E27FC236}">
              <a16:creationId xmlns:a16="http://schemas.microsoft.com/office/drawing/2014/main" id="{1367FD9A-62A0-49F4-9629-49F4D20C3FCE}"/>
            </a:ext>
          </a:extLst>
        </xdr:cNvPr>
        <xdr:cNvSpPr/>
      </xdr:nvSpPr>
      <xdr:spPr>
        <a:xfrm>
          <a:off x="2076450" y="6581775"/>
          <a:ext cx="749375" cy="313200"/>
        </a:xfrm>
        <a:prstGeom prst="roundRect">
          <a:avLst/>
        </a:prstGeom>
        <a:noFill/>
        <a:ln w="12700" cap="flat" cmpd="sng" algn="ctr">
          <a:noFill/>
          <a:prstDash val="sysDash"/>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800" b="1" i="0" u="none" strike="noStrike" kern="0" cap="none" spc="0" normalizeH="0" baseline="0" noProof="0">
              <a:ln>
                <a:noFill/>
              </a:ln>
              <a:solidFill>
                <a:srgbClr val="000000"/>
              </a:solidFill>
              <a:effectLst/>
              <a:uLnTx/>
              <a:uFillTx/>
              <a:latin typeface="Arial"/>
              <a:ea typeface="+mn-ea"/>
              <a:cs typeface="Arial"/>
            </a:rPr>
            <a:t>CAT. C</a:t>
          </a:r>
        </a:p>
      </xdr:txBody>
    </xdr:sp>
    <xdr:clientData/>
  </xdr:twoCellAnchor>
  <xdr:twoCellAnchor>
    <xdr:from>
      <xdr:col>2</xdr:col>
      <xdr:colOff>457200</xdr:colOff>
      <xdr:row>25</xdr:row>
      <xdr:rowOff>160338</xdr:rowOff>
    </xdr:from>
    <xdr:to>
      <xdr:col>3</xdr:col>
      <xdr:colOff>409650</xdr:colOff>
      <xdr:row>26</xdr:row>
      <xdr:rowOff>83013</xdr:rowOff>
    </xdr:to>
    <xdr:sp macro="" textlink="">
      <xdr:nvSpPr>
        <xdr:cNvPr id="176" name="Rectangle : coins arrondis 175">
          <a:extLst>
            <a:ext uri="{FF2B5EF4-FFF2-40B4-BE49-F238E27FC236}">
              <a16:creationId xmlns:a16="http://schemas.microsoft.com/office/drawing/2014/main" id="{92DA9E89-6BC2-4A9C-A0D4-37CFD59AD9EA}"/>
            </a:ext>
          </a:extLst>
        </xdr:cNvPr>
        <xdr:cNvSpPr/>
      </xdr:nvSpPr>
      <xdr:spPr>
        <a:xfrm>
          <a:off x="2057400" y="5989638"/>
          <a:ext cx="752550" cy="313200"/>
        </a:xfrm>
        <a:prstGeom prst="roundRect">
          <a:avLst/>
        </a:prstGeom>
        <a:noFill/>
        <a:ln w="12700" cap="flat" cmpd="sng" algn="ctr">
          <a:noFill/>
          <a:prstDash val="sysDash"/>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800" b="1" i="0" u="none" strike="noStrike" kern="0" cap="none" spc="0" normalizeH="0" baseline="0" noProof="0">
              <a:ln>
                <a:noFill/>
              </a:ln>
              <a:solidFill>
                <a:srgbClr val="000000"/>
              </a:solidFill>
              <a:effectLst/>
              <a:uLnTx/>
              <a:uFillTx/>
              <a:latin typeface="Arial"/>
              <a:ea typeface="+mn-ea"/>
              <a:cs typeface="Arial"/>
            </a:rPr>
            <a:t>CAT. B</a:t>
          </a:r>
        </a:p>
      </xdr:txBody>
    </xdr:sp>
    <xdr:clientData/>
  </xdr:twoCellAnchor>
  <xdr:twoCellAnchor>
    <xdr:from>
      <xdr:col>5</xdr:col>
      <xdr:colOff>390525</xdr:colOff>
      <xdr:row>24</xdr:row>
      <xdr:rowOff>190500</xdr:rowOff>
    </xdr:from>
    <xdr:to>
      <xdr:col>6</xdr:col>
      <xdr:colOff>339800</xdr:colOff>
      <xdr:row>25</xdr:row>
      <xdr:rowOff>75075</xdr:rowOff>
    </xdr:to>
    <xdr:sp macro="" textlink="">
      <xdr:nvSpPr>
        <xdr:cNvPr id="178" name="Rectangle : coins arrondis 177">
          <a:extLst>
            <a:ext uri="{FF2B5EF4-FFF2-40B4-BE49-F238E27FC236}">
              <a16:creationId xmlns:a16="http://schemas.microsoft.com/office/drawing/2014/main" id="{4D8361AE-42D9-4994-9387-F311175EAEB8}"/>
            </a:ext>
          </a:extLst>
        </xdr:cNvPr>
        <xdr:cNvSpPr/>
      </xdr:nvSpPr>
      <xdr:spPr>
        <a:xfrm>
          <a:off x="4267200" y="5591175"/>
          <a:ext cx="749375" cy="313200"/>
        </a:xfrm>
        <a:prstGeom prst="roundRect">
          <a:avLst/>
        </a:prstGeom>
        <a:noFill/>
        <a:ln w="12700" cap="flat" cmpd="sng" algn="ctr">
          <a:noFill/>
          <a:prstDash val="sysDash"/>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800" b="1" i="0" u="none" strike="noStrike" kern="0" cap="none" spc="0" normalizeH="0" baseline="0" noProof="0">
              <a:ln>
                <a:noFill/>
              </a:ln>
              <a:solidFill>
                <a:srgbClr val="000000"/>
              </a:solidFill>
              <a:effectLst/>
              <a:uLnTx/>
              <a:uFillTx/>
              <a:latin typeface="Arial"/>
              <a:ea typeface="+mn-ea"/>
              <a:cs typeface="Arial"/>
            </a:rPr>
            <a:t>CAT. D</a:t>
          </a:r>
        </a:p>
      </xdr:txBody>
    </xdr:sp>
    <xdr:clientData/>
  </xdr:twoCellAnchor>
  <xdr:twoCellAnchor>
    <xdr:from>
      <xdr:col>5</xdr:col>
      <xdr:colOff>377825</xdr:colOff>
      <xdr:row>26</xdr:row>
      <xdr:rowOff>0</xdr:rowOff>
    </xdr:from>
    <xdr:to>
      <xdr:col>6</xdr:col>
      <xdr:colOff>339800</xdr:colOff>
      <xdr:row>26</xdr:row>
      <xdr:rowOff>316375</xdr:rowOff>
    </xdr:to>
    <xdr:sp macro="" textlink="">
      <xdr:nvSpPr>
        <xdr:cNvPr id="179" name="Rectangle : coins arrondis 178">
          <a:extLst>
            <a:ext uri="{FF2B5EF4-FFF2-40B4-BE49-F238E27FC236}">
              <a16:creationId xmlns:a16="http://schemas.microsoft.com/office/drawing/2014/main" id="{8ADF520F-7FC4-426E-9664-F398A7E4B16B}"/>
            </a:ext>
          </a:extLst>
        </xdr:cNvPr>
        <xdr:cNvSpPr/>
      </xdr:nvSpPr>
      <xdr:spPr>
        <a:xfrm>
          <a:off x="4254500" y="6219825"/>
          <a:ext cx="762075" cy="316375"/>
        </a:xfrm>
        <a:prstGeom prst="roundRect">
          <a:avLst/>
        </a:prstGeom>
        <a:noFill/>
        <a:ln w="12700" cap="flat" cmpd="sng" algn="ctr">
          <a:noFill/>
          <a:prstDash val="sysDash"/>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800" b="1" i="0" u="none" strike="noStrike" kern="0" cap="none" spc="0" normalizeH="0" baseline="0" noProof="0">
              <a:ln>
                <a:noFill/>
              </a:ln>
              <a:solidFill>
                <a:srgbClr val="000000"/>
              </a:solidFill>
              <a:effectLst/>
              <a:uLnTx/>
              <a:uFillTx/>
              <a:latin typeface="Arial"/>
              <a:ea typeface="+mn-ea"/>
              <a:cs typeface="Arial"/>
            </a:rPr>
            <a:t>CAT. E</a:t>
          </a:r>
        </a:p>
      </xdr:txBody>
    </xdr:sp>
    <xdr:clientData/>
  </xdr:twoCellAnchor>
  <xdr:twoCellAnchor>
    <xdr:from>
      <xdr:col>6</xdr:col>
      <xdr:colOff>333375</xdr:colOff>
      <xdr:row>24</xdr:row>
      <xdr:rowOff>190500</xdr:rowOff>
    </xdr:from>
    <xdr:to>
      <xdr:col>7</xdr:col>
      <xdr:colOff>282650</xdr:colOff>
      <xdr:row>25</xdr:row>
      <xdr:rowOff>78250</xdr:rowOff>
    </xdr:to>
    <xdr:sp macro="" textlink="">
      <xdr:nvSpPr>
        <xdr:cNvPr id="180" name="Rectangle : coins arrondis 179">
          <a:extLst>
            <a:ext uri="{FF2B5EF4-FFF2-40B4-BE49-F238E27FC236}">
              <a16:creationId xmlns:a16="http://schemas.microsoft.com/office/drawing/2014/main" id="{0173FD49-3D9E-403B-BF4B-3ECAA966FDC3}"/>
            </a:ext>
          </a:extLst>
        </xdr:cNvPr>
        <xdr:cNvSpPr/>
      </xdr:nvSpPr>
      <xdr:spPr>
        <a:xfrm>
          <a:off x="5010150" y="5591175"/>
          <a:ext cx="749375" cy="316375"/>
        </a:xfrm>
        <a:prstGeom prst="roundRect">
          <a:avLst/>
        </a:prstGeom>
        <a:noFill/>
        <a:ln w="12700" cap="flat" cmpd="sng" algn="ctr">
          <a:noFill/>
          <a:prstDash val="sysDash"/>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800" b="1" i="0" u="none" strike="noStrike" kern="0" cap="none" spc="0" normalizeH="0" baseline="0" noProof="0">
              <a:ln>
                <a:noFill/>
              </a:ln>
              <a:solidFill>
                <a:srgbClr val="000000"/>
              </a:solidFill>
              <a:effectLst/>
              <a:uLnTx/>
              <a:uFillTx/>
              <a:latin typeface="Arial"/>
              <a:ea typeface="+mn-ea"/>
              <a:cs typeface="Arial"/>
            </a:rPr>
            <a:t>En 1 an</a:t>
          </a:r>
        </a:p>
      </xdr:txBody>
    </xdr:sp>
    <xdr:clientData/>
  </xdr:twoCellAnchor>
  <xdr:twoCellAnchor>
    <xdr:from>
      <xdr:col>6</xdr:col>
      <xdr:colOff>361950</xdr:colOff>
      <xdr:row>24</xdr:row>
      <xdr:rowOff>419100</xdr:rowOff>
    </xdr:from>
    <xdr:to>
      <xdr:col>7</xdr:col>
      <xdr:colOff>273125</xdr:colOff>
      <xdr:row>25</xdr:row>
      <xdr:rowOff>306850</xdr:rowOff>
    </xdr:to>
    <xdr:sp macro="" textlink="Alim!D7">
      <xdr:nvSpPr>
        <xdr:cNvPr id="181" name="Rectangle : coins arrondis 180">
          <a:extLst>
            <a:ext uri="{FF2B5EF4-FFF2-40B4-BE49-F238E27FC236}">
              <a16:creationId xmlns:a16="http://schemas.microsoft.com/office/drawing/2014/main" id="{11797726-9F75-49BF-8196-74AEEEFE18AC}"/>
            </a:ext>
          </a:extLst>
        </xdr:cNvPr>
        <xdr:cNvSpPr/>
      </xdr:nvSpPr>
      <xdr:spPr>
        <a:xfrm>
          <a:off x="5038725" y="5819775"/>
          <a:ext cx="711275" cy="316375"/>
        </a:xfrm>
        <a:prstGeom prst="roundRect">
          <a:avLst/>
        </a:prstGeom>
        <a:noFill/>
        <a:ln w="12700" cap="flat" cmpd="sng" algn="ctr">
          <a:noFill/>
          <a:prstDash val="sysDash"/>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fld id="{39D739E3-A1CE-4A7B-A5D6-418F8147DA41}" type="TxLink">
            <a:rPr kumimoji="0" lang="en-US" sz="800" b="0" i="0" u="none" strike="noStrike" kern="0" cap="none" spc="0" normalizeH="0" baseline="0" noProof="0">
              <a:ln>
                <a:noFill/>
              </a:ln>
              <a:solidFill>
                <a:srgbClr val="000000"/>
              </a:solidFill>
              <a:effectLst/>
              <a:uLnTx/>
              <a:uFillTx/>
              <a:latin typeface="Arial"/>
              <a:ea typeface="+mn-ea"/>
              <a:cs typeface="Arial"/>
            </a:rPr>
            <a:pPr marL="0" marR="0" lvl="0" indent="0" algn="r" defTabSz="914400" eaLnBrk="1" fontAlgn="auto" latinLnBrk="0" hangingPunct="1">
              <a:lnSpc>
                <a:spcPct val="100000"/>
              </a:lnSpc>
              <a:spcBef>
                <a:spcPts val="0"/>
              </a:spcBef>
              <a:spcAft>
                <a:spcPts val="0"/>
              </a:spcAft>
              <a:buClrTx/>
              <a:buSzTx/>
              <a:buFontTx/>
              <a:buNone/>
              <a:tabLst/>
              <a:defRPr/>
            </a:pPr>
            <a:t>-5,4%</a:t>
          </a:fld>
          <a:endParaRPr kumimoji="0" lang="fr-FR" sz="800" b="1" i="0" u="none" strike="noStrike" kern="0" cap="none" spc="0" normalizeH="0" baseline="0" noProof="0">
            <a:ln>
              <a:noFill/>
            </a:ln>
            <a:solidFill>
              <a:srgbClr val="636364"/>
            </a:solidFill>
            <a:effectLst/>
            <a:uLnTx/>
            <a:uFillTx/>
            <a:latin typeface="Calibri"/>
            <a:ea typeface="+mn-ea"/>
            <a:cs typeface="+mn-cs"/>
          </a:endParaRPr>
        </a:p>
      </xdr:txBody>
    </xdr:sp>
    <xdr:clientData/>
  </xdr:twoCellAnchor>
  <xdr:twoCellAnchor>
    <xdr:from>
      <xdr:col>6</xdr:col>
      <xdr:colOff>381000</xdr:colOff>
      <xdr:row>26</xdr:row>
      <xdr:rowOff>254000</xdr:rowOff>
    </xdr:from>
    <xdr:to>
      <xdr:col>7</xdr:col>
      <xdr:colOff>295350</xdr:colOff>
      <xdr:row>27</xdr:row>
      <xdr:rowOff>179850</xdr:rowOff>
    </xdr:to>
    <xdr:sp macro="" textlink="Alim!D8">
      <xdr:nvSpPr>
        <xdr:cNvPr id="182" name="Rectangle : coins arrondis 181">
          <a:extLst>
            <a:ext uri="{FF2B5EF4-FFF2-40B4-BE49-F238E27FC236}">
              <a16:creationId xmlns:a16="http://schemas.microsoft.com/office/drawing/2014/main" id="{A65C0B61-5306-4C1A-B5E8-7A427BF13BE3}"/>
            </a:ext>
          </a:extLst>
        </xdr:cNvPr>
        <xdr:cNvSpPr/>
      </xdr:nvSpPr>
      <xdr:spPr>
        <a:xfrm>
          <a:off x="5057775" y="6473825"/>
          <a:ext cx="714450" cy="316375"/>
        </a:xfrm>
        <a:prstGeom prst="roundRect">
          <a:avLst/>
        </a:prstGeom>
        <a:noFill/>
        <a:ln w="12700" cap="flat" cmpd="sng" algn="ctr">
          <a:noFill/>
          <a:prstDash val="sysDash"/>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fld id="{0332727C-03B6-4457-90B6-7B270EF511FC}" type="TxLink">
            <a:rPr kumimoji="0" lang="en-US" sz="800" b="0" i="0" u="none" strike="noStrike" kern="0" cap="none" spc="0" normalizeH="0" baseline="0" noProof="0">
              <a:ln>
                <a:noFill/>
              </a:ln>
              <a:solidFill>
                <a:srgbClr val="000000"/>
              </a:solidFill>
              <a:effectLst/>
              <a:uLnTx/>
              <a:uFillTx/>
              <a:latin typeface="Arial"/>
              <a:ea typeface="+mn-ea"/>
              <a:cs typeface="Arial"/>
            </a:rPr>
            <a:pPr marL="0" marR="0" lvl="0" indent="0" algn="r" defTabSz="914400" eaLnBrk="1" fontAlgn="auto" latinLnBrk="0" hangingPunct="1">
              <a:lnSpc>
                <a:spcPct val="100000"/>
              </a:lnSpc>
              <a:spcBef>
                <a:spcPts val="0"/>
              </a:spcBef>
              <a:spcAft>
                <a:spcPts val="0"/>
              </a:spcAft>
              <a:buClrTx/>
              <a:buSzTx/>
              <a:buFontTx/>
              <a:buNone/>
              <a:tabLst/>
              <a:defRPr/>
            </a:pPr>
            <a:t>+15,2%</a:t>
          </a:fld>
          <a:endParaRPr kumimoji="0" lang="fr-FR" sz="800" b="1" i="0" u="none" strike="noStrike" kern="0" cap="none" spc="0" normalizeH="0" baseline="0" noProof="0">
            <a:ln>
              <a:noFill/>
            </a:ln>
            <a:solidFill>
              <a:srgbClr val="636364"/>
            </a:solidFill>
            <a:effectLst/>
            <a:uLnTx/>
            <a:uFillTx/>
            <a:latin typeface="Calibri"/>
            <a:ea typeface="+mn-ea"/>
            <a:cs typeface="+mn-cs"/>
          </a:endParaRPr>
        </a:p>
      </xdr:txBody>
    </xdr:sp>
    <xdr:clientData/>
  </xdr:twoCellAnchor>
  <xdr:twoCellAnchor>
    <xdr:from>
      <xdr:col>4</xdr:col>
      <xdr:colOff>838200</xdr:colOff>
      <xdr:row>24</xdr:row>
      <xdr:rowOff>152400</xdr:rowOff>
    </xdr:from>
    <xdr:to>
      <xdr:col>4</xdr:col>
      <xdr:colOff>847725</xdr:colOff>
      <xdr:row>28</xdr:row>
      <xdr:rowOff>15875</xdr:rowOff>
    </xdr:to>
    <xdr:cxnSp macro="">
      <xdr:nvCxnSpPr>
        <xdr:cNvPr id="184" name="Connecteur droit 183">
          <a:extLst>
            <a:ext uri="{FF2B5EF4-FFF2-40B4-BE49-F238E27FC236}">
              <a16:creationId xmlns:a16="http://schemas.microsoft.com/office/drawing/2014/main" id="{2BB28208-7CBB-32BF-29B5-57E82A368332}"/>
            </a:ext>
          </a:extLst>
        </xdr:cNvPr>
        <xdr:cNvCxnSpPr/>
      </xdr:nvCxnSpPr>
      <xdr:spPr>
        <a:xfrm flipH="1">
          <a:off x="3838575" y="5553075"/>
          <a:ext cx="9525" cy="1463675"/>
        </a:xfrm>
        <a:prstGeom prst="line">
          <a:avLst/>
        </a:prstGeom>
        <a:ln w="19050" cap="flat" cmpd="sng" algn="ctr">
          <a:solidFill>
            <a:srgbClr val="406BDE"/>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6</xdr:col>
      <xdr:colOff>238125</xdr:colOff>
      <xdr:row>22</xdr:row>
      <xdr:rowOff>628650</xdr:rowOff>
    </xdr:from>
    <xdr:to>
      <xdr:col>8</xdr:col>
      <xdr:colOff>487800</xdr:colOff>
      <xdr:row>24</xdr:row>
      <xdr:rowOff>8400</xdr:rowOff>
    </xdr:to>
    <xdr:sp macro="" textlink="$E$24">
      <xdr:nvSpPr>
        <xdr:cNvPr id="188" name="Rectangle : coins arrondis 187">
          <a:extLst>
            <a:ext uri="{FF2B5EF4-FFF2-40B4-BE49-F238E27FC236}">
              <a16:creationId xmlns:a16="http://schemas.microsoft.com/office/drawing/2014/main" id="{2CEDC0B8-DAD1-4696-82CD-216305C9F1A4}"/>
            </a:ext>
          </a:extLst>
        </xdr:cNvPr>
        <xdr:cNvSpPr/>
      </xdr:nvSpPr>
      <xdr:spPr>
        <a:xfrm>
          <a:off x="4914900" y="5095875"/>
          <a:ext cx="1849875" cy="313200"/>
        </a:xfrm>
        <a:prstGeom prst="roundRect">
          <a:avLst/>
        </a:prstGeom>
        <a:noFill/>
        <a:ln w="12700" cap="flat" cmpd="sng" algn="ctr">
          <a:noFill/>
          <a:prstDash val="sysDash"/>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fld id="{454C71F5-99DB-4B0D-8E96-45A36DF0D52A}" type="TxLink">
            <a:rPr kumimoji="0" lang="en-US" sz="1100" b="1" i="0" u="sng" strike="noStrike" kern="0" cap="none" spc="0" normalizeH="0" baseline="0" noProof="0">
              <a:ln>
                <a:noFill/>
              </a:ln>
              <a:solidFill>
                <a:srgbClr val="406BDE"/>
              </a:solidFill>
              <a:effectLst/>
              <a:uLnTx/>
              <a:uFillTx/>
              <a:latin typeface="+mn-lt"/>
              <a:ea typeface="+mn-ea"/>
              <a:cs typeface="Arial"/>
            </a:rPr>
            <a:pPr marL="0" marR="0" lvl="0" indent="0" algn="r" defTabSz="914400" eaLnBrk="1" fontAlgn="auto" latinLnBrk="0" hangingPunct="1">
              <a:lnSpc>
                <a:spcPct val="100000"/>
              </a:lnSpc>
              <a:spcBef>
                <a:spcPts val="0"/>
              </a:spcBef>
              <a:spcAft>
                <a:spcPts val="0"/>
              </a:spcAft>
              <a:buClrTx/>
              <a:buSzTx/>
              <a:buFontTx/>
              <a:buNone/>
              <a:tabLst/>
              <a:defRPr/>
            </a:pPr>
            <a:t>AU 4E TRIM. 2025</a:t>
          </a:fld>
          <a:endParaRPr kumimoji="0" lang="fr-FR" sz="1100" b="1" i="0" u="none" strike="noStrike" kern="0" cap="none" spc="0" normalizeH="0" baseline="0" noProof="0">
            <a:ln>
              <a:noFill/>
            </a:ln>
            <a:solidFill>
              <a:srgbClr val="636364"/>
            </a:solidFill>
            <a:effectLst/>
            <a:uLnTx/>
            <a:uFillTx/>
            <a:latin typeface="+mn-lt"/>
            <a:ea typeface="+mn-ea"/>
            <a:cs typeface="+mn-cs"/>
          </a:endParaRPr>
        </a:p>
      </xdr:txBody>
    </xdr:sp>
    <xdr:clientData/>
  </xdr:twoCellAnchor>
  <xdr:twoCellAnchor>
    <xdr:from>
      <xdr:col>11</xdr:col>
      <xdr:colOff>773430</xdr:colOff>
      <xdr:row>7</xdr:row>
      <xdr:rowOff>57785</xdr:rowOff>
    </xdr:from>
    <xdr:to>
      <xdr:col>23</xdr:col>
      <xdr:colOff>56514</xdr:colOff>
      <xdr:row>10</xdr:row>
      <xdr:rowOff>34508</xdr:rowOff>
    </xdr:to>
    <xdr:sp macro="" textlink="">
      <xdr:nvSpPr>
        <xdr:cNvPr id="191" name="ZoneTexte 3">
          <a:extLst>
            <a:ext uri="{FF2B5EF4-FFF2-40B4-BE49-F238E27FC236}">
              <a16:creationId xmlns:a16="http://schemas.microsoft.com/office/drawing/2014/main" id="{C4ED2CD9-401D-4C35-977D-23B890962CFB}"/>
            </a:ext>
          </a:extLst>
        </xdr:cNvPr>
        <xdr:cNvSpPr txBox="1"/>
      </xdr:nvSpPr>
      <xdr:spPr>
        <a:xfrm>
          <a:off x="9231630" y="1600835"/>
          <a:ext cx="8741409" cy="605373"/>
        </a:xfrm>
        <a:prstGeom prst="rect">
          <a:avLst/>
        </a:prstGeom>
        <a:noFill/>
      </xdr:spPr>
      <xdr:txBody>
        <a:bodyPr wrap="square" lIns="103455" tIns="51728" rIns="103455" bIns="51728" rtlCol="0">
          <a:spAutoFit/>
        </a:bodyPr>
        <a:lstStyle>
          <a:defPPr>
            <a:defRPr lang="fr-FR"/>
          </a:defPPr>
          <a:lvl1pPr marL="0" algn="l" defTabSz="1034552" rtl="0" eaLnBrk="1" latinLnBrk="0" hangingPunct="1">
            <a:defRPr sz="2000" kern="1200">
              <a:solidFill>
                <a:schemeClr val="tx1"/>
              </a:solidFill>
              <a:latin typeface="+mn-lt"/>
              <a:ea typeface="+mn-ea"/>
              <a:cs typeface="+mn-cs"/>
            </a:defRPr>
          </a:lvl1pPr>
          <a:lvl2pPr marL="517276" algn="l" defTabSz="1034552" rtl="0" eaLnBrk="1" latinLnBrk="0" hangingPunct="1">
            <a:defRPr sz="2000" kern="1200">
              <a:solidFill>
                <a:schemeClr val="tx1"/>
              </a:solidFill>
              <a:latin typeface="+mn-lt"/>
              <a:ea typeface="+mn-ea"/>
              <a:cs typeface="+mn-cs"/>
            </a:defRPr>
          </a:lvl2pPr>
          <a:lvl3pPr marL="1034552" algn="l" defTabSz="1034552" rtl="0" eaLnBrk="1" latinLnBrk="0" hangingPunct="1">
            <a:defRPr sz="2000" kern="1200">
              <a:solidFill>
                <a:schemeClr val="tx1"/>
              </a:solidFill>
              <a:latin typeface="+mn-lt"/>
              <a:ea typeface="+mn-ea"/>
              <a:cs typeface="+mn-cs"/>
            </a:defRPr>
          </a:lvl3pPr>
          <a:lvl4pPr marL="1551828" algn="l" defTabSz="1034552" rtl="0" eaLnBrk="1" latinLnBrk="0" hangingPunct="1">
            <a:defRPr sz="2000" kern="1200">
              <a:solidFill>
                <a:schemeClr val="tx1"/>
              </a:solidFill>
              <a:latin typeface="+mn-lt"/>
              <a:ea typeface="+mn-ea"/>
              <a:cs typeface="+mn-cs"/>
            </a:defRPr>
          </a:lvl4pPr>
          <a:lvl5pPr marL="2069104" algn="l" defTabSz="1034552" rtl="0" eaLnBrk="1" latinLnBrk="0" hangingPunct="1">
            <a:defRPr sz="2000" kern="1200">
              <a:solidFill>
                <a:schemeClr val="tx1"/>
              </a:solidFill>
              <a:latin typeface="+mn-lt"/>
              <a:ea typeface="+mn-ea"/>
              <a:cs typeface="+mn-cs"/>
            </a:defRPr>
          </a:lvl5pPr>
          <a:lvl6pPr marL="2586380" algn="l" defTabSz="1034552" rtl="0" eaLnBrk="1" latinLnBrk="0" hangingPunct="1">
            <a:defRPr sz="2000" kern="1200">
              <a:solidFill>
                <a:schemeClr val="tx1"/>
              </a:solidFill>
              <a:latin typeface="+mn-lt"/>
              <a:ea typeface="+mn-ea"/>
              <a:cs typeface="+mn-cs"/>
            </a:defRPr>
          </a:lvl6pPr>
          <a:lvl7pPr marL="3103656" algn="l" defTabSz="1034552" rtl="0" eaLnBrk="1" latinLnBrk="0" hangingPunct="1">
            <a:defRPr sz="2000" kern="1200">
              <a:solidFill>
                <a:schemeClr val="tx1"/>
              </a:solidFill>
              <a:latin typeface="+mn-lt"/>
              <a:ea typeface="+mn-ea"/>
              <a:cs typeface="+mn-cs"/>
            </a:defRPr>
          </a:lvl7pPr>
          <a:lvl8pPr marL="3620933" algn="l" defTabSz="1034552" rtl="0" eaLnBrk="1" latinLnBrk="0" hangingPunct="1">
            <a:defRPr sz="2000" kern="1200">
              <a:solidFill>
                <a:schemeClr val="tx1"/>
              </a:solidFill>
              <a:latin typeface="+mn-lt"/>
              <a:ea typeface="+mn-ea"/>
              <a:cs typeface="+mn-cs"/>
            </a:defRPr>
          </a:lvl8pPr>
          <a:lvl9pPr marL="4138209" algn="l" defTabSz="1034552" rtl="0" eaLnBrk="1" latinLnBrk="0" hangingPunct="1">
            <a:defRPr sz="2000" kern="1200">
              <a:solidFill>
                <a:schemeClr val="tx1"/>
              </a:solidFill>
              <a:latin typeface="+mn-lt"/>
              <a:ea typeface="+mn-ea"/>
              <a:cs typeface="+mn-cs"/>
            </a:defRPr>
          </a:lvl9pPr>
        </a:lstStyle>
        <a:p>
          <a:pPr marL="0" marR="0" lvl="0" indent="0" algn="l" defTabSz="1034552" rtl="0" eaLnBrk="1" fontAlgn="auto" latinLnBrk="0" hangingPunct="1">
            <a:lnSpc>
              <a:spcPct val="100000"/>
            </a:lnSpc>
            <a:spcBef>
              <a:spcPts val="0"/>
            </a:spcBef>
            <a:spcAft>
              <a:spcPts val="0"/>
            </a:spcAft>
            <a:buClrTx/>
            <a:buSzTx/>
            <a:buFontTx/>
            <a:buNone/>
            <a:tabLst/>
            <a:defRPr/>
          </a:pPr>
          <a:r>
            <a:rPr kumimoji="0" lang="fr-FR" sz="1700" b="1" i="0" u="none" strike="noStrike" kern="1200" cap="all" spc="0" normalizeH="0" baseline="0" noProof="0">
              <a:ln>
                <a:noFill/>
              </a:ln>
              <a:solidFill>
                <a:srgbClr val="000000"/>
              </a:solidFill>
              <a:effectLst/>
              <a:uLnTx/>
              <a:uFillTx/>
              <a:latin typeface="+mn-lt"/>
              <a:ea typeface="+mn-ea"/>
              <a:cs typeface="+mn-cs"/>
            </a:rPr>
            <a:t>LA DEMANDE D'EMPLOI </a:t>
          </a:r>
          <a:r>
            <a:rPr kumimoji="0" lang="fr-FR" sz="1700" b="1" i="0" u="sng" strike="noStrike" kern="1200" cap="all" spc="0" normalizeH="0" baseline="0" noProof="0">
              <a:ln>
                <a:noFill/>
              </a:ln>
              <a:solidFill>
                <a:srgbClr val="000000"/>
              </a:solidFill>
              <a:effectLst/>
              <a:uLnTx/>
              <a:uFillTx/>
              <a:latin typeface="+mn-lt"/>
              <a:ea typeface="+mn-ea"/>
              <a:cs typeface="+mn-cs"/>
            </a:rPr>
            <a:t>DES allocataires du RSA</a:t>
          </a:r>
        </a:p>
        <a:p>
          <a:pPr marL="0" marR="0" lvl="0" indent="0" algn="l" defTabSz="1034552" rtl="0" eaLnBrk="1" fontAlgn="auto" latinLnBrk="0" hangingPunct="1">
            <a:lnSpc>
              <a:spcPct val="100000"/>
            </a:lnSpc>
            <a:spcBef>
              <a:spcPts val="0"/>
            </a:spcBef>
            <a:spcAft>
              <a:spcPts val="0"/>
            </a:spcAft>
            <a:buClrTx/>
            <a:buSzTx/>
            <a:buFontTx/>
            <a:buNone/>
            <a:tabLst/>
            <a:defRPr/>
          </a:pPr>
          <a:r>
            <a:rPr kumimoji="0" lang="fr-FR" sz="1500" b="0" i="0" u="none" strike="noStrike" kern="1200" cap="all" spc="0" normalizeH="0" baseline="0" noProof="0">
              <a:ln>
                <a:noFill/>
              </a:ln>
              <a:solidFill>
                <a:srgbClr val="000000"/>
              </a:solidFill>
              <a:effectLst/>
              <a:uLnTx/>
              <a:uFillTx/>
              <a:latin typeface="+mn-lt"/>
              <a:ea typeface="+mn-ea"/>
              <a:cs typeface="+mn-cs"/>
            </a:rPr>
            <a:t>Profil des demandeurs d'emploi inscrits </a:t>
          </a:r>
          <a:endParaRPr kumimoji="0" lang="fr-FR" sz="1500" b="0" i="0" u="none" strike="noStrike" kern="1200" cap="all" spc="0" normalizeH="0" baseline="0" noProof="0">
            <a:ln>
              <a:noFill/>
            </a:ln>
            <a:solidFill>
              <a:srgbClr val="441051"/>
            </a:solidFill>
            <a:effectLst/>
            <a:uLnTx/>
            <a:uFillTx/>
            <a:latin typeface="+mn-lt"/>
            <a:ea typeface="+mn-ea"/>
            <a:cs typeface="+mn-cs"/>
          </a:endParaRPr>
        </a:p>
      </xdr:txBody>
    </xdr:sp>
    <xdr:clientData/>
  </xdr:twoCellAnchor>
  <xdr:twoCellAnchor>
    <xdr:from>
      <xdr:col>18</xdr:col>
      <xdr:colOff>685800</xdr:colOff>
      <xdr:row>14</xdr:row>
      <xdr:rowOff>19051</xdr:rowOff>
    </xdr:from>
    <xdr:to>
      <xdr:col>22</xdr:col>
      <xdr:colOff>749300</xdr:colOff>
      <xdr:row>17</xdr:row>
      <xdr:rowOff>63501</xdr:rowOff>
    </xdr:to>
    <xdr:sp macro="" textlink="">
      <xdr:nvSpPr>
        <xdr:cNvPr id="195" name="Rectangle à coins arrondis 4">
          <a:extLst>
            <a:ext uri="{FF2B5EF4-FFF2-40B4-BE49-F238E27FC236}">
              <a16:creationId xmlns:a16="http://schemas.microsoft.com/office/drawing/2014/main" id="{8F4640E7-459B-425F-B0BC-B9DE21BF5149}"/>
            </a:ext>
          </a:extLst>
        </xdr:cNvPr>
        <xdr:cNvSpPr/>
      </xdr:nvSpPr>
      <xdr:spPr>
        <a:xfrm>
          <a:off x="14944725" y="2962276"/>
          <a:ext cx="3340100" cy="644525"/>
        </a:xfrm>
        <a:prstGeom prst="roundRect">
          <a:avLst/>
        </a:prstGeom>
        <a:solidFill>
          <a:srgbClr val="F8FAFE"/>
        </a:solidFill>
        <a:ln w="127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fr-FR" sz="1100" b="1" i="0" u="none" strike="noStrike" kern="0" cap="none" spc="0" normalizeH="0" baseline="0" noProof="0">
            <a:ln>
              <a:noFill/>
            </a:ln>
            <a:solidFill>
              <a:srgbClr val="406BDE"/>
            </a:solidFill>
            <a:effectLst/>
            <a:uLnTx/>
            <a:uFillTx/>
            <a:latin typeface="Calibri"/>
            <a:ea typeface="+mn-ea"/>
            <a:cs typeface="+mn-cs"/>
          </a:endParaRPr>
        </a:p>
      </xdr:txBody>
    </xdr:sp>
    <xdr:clientData/>
  </xdr:twoCellAnchor>
  <xdr:twoCellAnchor>
    <xdr:from>
      <xdr:col>18</xdr:col>
      <xdr:colOff>682625</xdr:colOff>
      <xdr:row>42</xdr:row>
      <xdr:rowOff>95250</xdr:rowOff>
    </xdr:from>
    <xdr:to>
      <xdr:col>22</xdr:col>
      <xdr:colOff>257174</xdr:colOff>
      <xdr:row>42</xdr:row>
      <xdr:rowOff>368300</xdr:rowOff>
    </xdr:to>
    <xdr:sp macro="" textlink="">
      <xdr:nvSpPr>
        <xdr:cNvPr id="204" name="Zone de texte 21">
          <a:extLst>
            <a:ext uri="{FF2B5EF4-FFF2-40B4-BE49-F238E27FC236}">
              <a16:creationId xmlns:a16="http://schemas.microsoft.com/office/drawing/2014/main" id="{3B8A8F0A-9C24-4174-8035-68545D59BDAC}"/>
            </a:ext>
          </a:extLst>
        </xdr:cNvPr>
        <xdr:cNvSpPr txBox="1"/>
      </xdr:nvSpPr>
      <xdr:spPr>
        <a:xfrm>
          <a:off x="14941550" y="9991725"/>
          <a:ext cx="2851149" cy="273050"/>
        </a:xfrm>
        <a:prstGeom prst="rect">
          <a:avLst/>
        </a:prstGeom>
        <a:noFill/>
        <a:ln w="6350">
          <a:noFill/>
        </a:ln>
        <a:effectLst/>
      </xdr:spPr>
      <xdr:txBody>
        <a:bodyPr rot="0" spcFirstLastPara="0" vert="horz" wrap="square" lIns="103455" tIns="51728" rIns="103455" bIns="51728" numCol="1" spcCol="0" rtlCol="0" fromWordArt="0" anchor="t" anchorCtr="0" forceAA="0" compatLnSpc="1">
          <a:prstTxWarp prst="textNoShape">
            <a:avLst/>
          </a:prstTxWarp>
          <a:noAutofit/>
        </a:bodyPr>
        <a:lstStyle>
          <a:defPPr>
            <a:defRPr lang="fr-FR"/>
          </a:defPPr>
          <a:lvl1pPr marL="0" algn="l" defTabSz="1034552" rtl="0" eaLnBrk="1" latinLnBrk="0" hangingPunct="1">
            <a:defRPr sz="2000" kern="1200">
              <a:solidFill>
                <a:schemeClr val="tx1"/>
              </a:solidFill>
              <a:latin typeface="+mn-lt"/>
              <a:ea typeface="+mn-ea"/>
              <a:cs typeface="+mn-cs"/>
            </a:defRPr>
          </a:lvl1pPr>
          <a:lvl2pPr marL="517276" algn="l" defTabSz="1034552" rtl="0" eaLnBrk="1" latinLnBrk="0" hangingPunct="1">
            <a:defRPr sz="2000" kern="1200">
              <a:solidFill>
                <a:schemeClr val="tx1"/>
              </a:solidFill>
              <a:latin typeface="+mn-lt"/>
              <a:ea typeface="+mn-ea"/>
              <a:cs typeface="+mn-cs"/>
            </a:defRPr>
          </a:lvl2pPr>
          <a:lvl3pPr marL="1034552" algn="l" defTabSz="1034552" rtl="0" eaLnBrk="1" latinLnBrk="0" hangingPunct="1">
            <a:defRPr sz="2000" kern="1200">
              <a:solidFill>
                <a:schemeClr val="tx1"/>
              </a:solidFill>
              <a:latin typeface="+mn-lt"/>
              <a:ea typeface="+mn-ea"/>
              <a:cs typeface="+mn-cs"/>
            </a:defRPr>
          </a:lvl3pPr>
          <a:lvl4pPr marL="1551828" algn="l" defTabSz="1034552" rtl="0" eaLnBrk="1" latinLnBrk="0" hangingPunct="1">
            <a:defRPr sz="2000" kern="1200">
              <a:solidFill>
                <a:schemeClr val="tx1"/>
              </a:solidFill>
              <a:latin typeface="+mn-lt"/>
              <a:ea typeface="+mn-ea"/>
              <a:cs typeface="+mn-cs"/>
            </a:defRPr>
          </a:lvl4pPr>
          <a:lvl5pPr marL="2069104" algn="l" defTabSz="1034552" rtl="0" eaLnBrk="1" latinLnBrk="0" hangingPunct="1">
            <a:defRPr sz="2000" kern="1200">
              <a:solidFill>
                <a:schemeClr val="tx1"/>
              </a:solidFill>
              <a:latin typeface="+mn-lt"/>
              <a:ea typeface="+mn-ea"/>
              <a:cs typeface="+mn-cs"/>
            </a:defRPr>
          </a:lvl5pPr>
          <a:lvl6pPr marL="2586380" algn="l" defTabSz="1034552" rtl="0" eaLnBrk="1" latinLnBrk="0" hangingPunct="1">
            <a:defRPr sz="2000" kern="1200">
              <a:solidFill>
                <a:schemeClr val="tx1"/>
              </a:solidFill>
              <a:latin typeface="+mn-lt"/>
              <a:ea typeface="+mn-ea"/>
              <a:cs typeface="+mn-cs"/>
            </a:defRPr>
          </a:lvl6pPr>
          <a:lvl7pPr marL="3103656" algn="l" defTabSz="1034552" rtl="0" eaLnBrk="1" latinLnBrk="0" hangingPunct="1">
            <a:defRPr sz="2000" kern="1200">
              <a:solidFill>
                <a:schemeClr val="tx1"/>
              </a:solidFill>
              <a:latin typeface="+mn-lt"/>
              <a:ea typeface="+mn-ea"/>
              <a:cs typeface="+mn-cs"/>
            </a:defRPr>
          </a:lvl7pPr>
          <a:lvl8pPr marL="3620933" algn="l" defTabSz="1034552" rtl="0" eaLnBrk="1" latinLnBrk="0" hangingPunct="1">
            <a:defRPr sz="2000" kern="1200">
              <a:solidFill>
                <a:schemeClr val="tx1"/>
              </a:solidFill>
              <a:latin typeface="+mn-lt"/>
              <a:ea typeface="+mn-ea"/>
              <a:cs typeface="+mn-cs"/>
            </a:defRPr>
          </a:lvl8pPr>
          <a:lvl9pPr marL="4138209" algn="l" defTabSz="1034552" rtl="0" eaLnBrk="1" latinLnBrk="0" hangingPunct="1">
            <a:defRPr sz="2000" kern="1200">
              <a:solidFill>
                <a:schemeClr val="tx1"/>
              </a:solidFill>
              <a:latin typeface="+mn-lt"/>
              <a:ea typeface="+mn-ea"/>
              <a:cs typeface="+mn-cs"/>
            </a:defRPr>
          </a:lvl9pPr>
        </a:lstStyle>
        <a:p>
          <a:pPr marL="0" marR="0" lvl="0" indent="0" algn="ctr" defTabSz="1034552" rtl="0" eaLnBrk="1" fontAlgn="auto" latinLnBrk="0" hangingPunct="1">
            <a:lnSpc>
              <a:spcPct val="115000"/>
            </a:lnSpc>
            <a:spcBef>
              <a:spcPts val="0"/>
            </a:spcBef>
            <a:spcAft>
              <a:spcPts val="0"/>
            </a:spcAft>
            <a:buClrTx/>
            <a:buSzTx/>
            <a:buFontTx/>
            <a:buNone/>
            <a:tabLst/>
            <a:defRPr/>
          </a:pPr>
          <a:r>
            <a:rPr kumimoji="0" lang="fr-FR" sz="1000" b="0" i="1" u="none" strike="noStrike" kern="1200" cap="all" spc="0" normalizeH="0" baseline="0" noProof="0">
              <a:ln>
                <a:noFill/>
              </a:ln>
              <a:solidFill>
                <a:srgbClr val="406BDE"/>
              </a:solidFill>
              <a:effectLst/>
              <a:uLnTx/>
              <a:uFillTx/>
              <a:latin typeface="+mn-lt"/>
              <a:ea typeface="Calibri"/>
              <a:cs typeface="Arial"/>
            </a:rPr>
            <a:t>Principaux métiers recherchés</a:t>
          </a:r>
        </a:p>
      </xdr:txBody>
    </xdr:sp>
    <xdr:clientData/>
  </xdr:twoCellAnchor>
  <xdr:twoCellAnchor>
    <xdr:from>
      <xdr:col>18</xdr:col>
      <xdr:colOff>63500</xdr:colOff>
      <xdr:row>53</xdr:row>
      <xdr:rowOff>85725</xdr:rowOff>
    </xdr:from>
    <xdr:to>
      <xdr:col>18</xdr:col>
      <xdr:colOff>558801</xdr:colOff>
      <xdr:row>55</xdr:row>
      <xdr:rowOff>117473</xdr:rowOff>
    </xdr:to>
    <xdr:sp macro="" textlink="">
      <xdr:nvSpPr>
        <xdr:cNvPr id="18" name="Forme libre : forme 17">
          <a:extLst>
            <a:ext uri="{FF2B5EF4-FFF2-40B4-BE49-F238E27FC236}">
              <a16:creationId xmlns:a16="http://schemas.microsoft.com/office/drawing/2014/main" id="{9143E9B9-DABE-4E44-B003-A0C6F17A88F5}"/>
            </a:ext>
          </a:extLst>
        </xdr:cNvPr>
        <xdr:cNvSpPr>
          <a:spLocks noChangeAspect="1"/>
        </xdr:cNvSpPr>
      </xdr:nvSpPr>
      <xdr:spPr>
        <a:xfrm>
          <a:off x="14322425" y="12411075"/>
          <a:ext cx="495301" cy="527048"/>
        </a:xfrm>
        <a:custGeom>
          <a:avLst/>
          <a:gdLst>
            <a:gd name="connsiteX0" fmla="*/ 497880 w 551054"/>
            <a:gd name="connsiteY0" fmla="*/ 110511 h 585056"/>
            <a:gd name="connsiteX1" fmla="*/ 321522 w 551054"/>
            <a:gd name="connsiteY1" fmla="*/ 8972 h 585056"/>
            <a:gd name="connsiteX2" fmla="*/ 229519 w 551054"/>
            <a:gd name="connsiteY2" fmla="*/ 8972 h 585056"/>
            <a:gd name="connsiteX3" fmla="*/ 53174 w 551054"/>
            <a:gd name="connsiteY3" fmla="*/ 110511 h 585056"/>
            <a:gd name="connsiteX4" fmla="*/ 7027 w 551054"/>
            <a:gd name="connsiteY4" fmla="*/ 190233 h 585056"/>
            <a:gd name="connsiteX5" fmla="*/ 0 w 551054"/>
            <a:gd name="connsiteY5" fmla="*/ 292522 h 585056"/>
            <a:gd name="connsiteX6" fmla="*/ 7027 w 551054"/>
            <a:gd name="connsiteY6" fmla="*/ 394823 h 585056"/>
            <a:gd name="connsiteX7" fmla="*/ 53174 w 551054"/>
            <a:gd name="connsiteY7" fmla="*/ 474545 h 585056"/>
            <a:gd name="connsiteX8" fmla="*/ 229519 w 551054"/>
            <a:gd name="connsiteY8" fmla="*/ 576084 h 585056"/>
            <a:gd name="connsiteX9" fmla="*/ 321522 w 551054"/>
            <a:gd name="connsiteY9" fmla="*/ 576084 h 585056"/>
            <a:gd name="connsiteX10" fmla="*/ 497880 w 551054"/>
            <a:gd name="connsiteY10" fmla="*/ 474545 h 585056"/>
            <a:gd name="connsiteX11" fmla="*/ 544028 w 551054"/>
            <a:gd name="connsiteY11" fmla="*/ 394823 h 585056"/>
            <a:gd name="connsiteX12" fmla="*/ 551054 w 551054"/>
            <a:gd name="connsiteY12" fmla="*/ 292522 h 585056"/>
            <a:gd name="connsiteX13" fmla="*/ 544028 w 551054"/>
            <a:gd name="connsiteY13" fmla="*/ 190233 h 585056"/>
            <a:gd name="connsiteX14" fmla="*/ 497880 w 551054"/>
            <a:gd name="connsiteY14" fmla="*/ 110511 h 5850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551054" h="585056">
              <a:moveTo>
                <a:pt x="497880" y="110511"/>
              </a:moveTo>
              <a:cubicBezTo>
                <a:pt x="444388" y="69125"/>
                <a:pt x="385115" y="34801"/>
                <a:pt x="321522" y="8972"/>
              </a:cubicBezTo>
              <a:cubicBezTo>
                <a:pt x="292045" y="-2991"/>
                <a:pt x="258997" y="-2991"/>
                <a:pt x="229519" y="8972"/>
              </a:cubicBezTo>
              <a:cubicBezTo>
                <a:pt x="165926" y="34801"/>
                <a:pt x="106653" y="69125"/>
                <a:pt x="53174" y="110511"/>
              </a:cubicBezTo>
              <a:cubicBezTo>
                <a:pt x="27953" y="130003"/>
                <a:pt x="11384" y="158677"/>
                <a:pt x="7027" y="190233"/>
              </a:cubicBezTo>
              <a:cubicBezTo>
                <a:pt x="2313" y="224291"/>
                <a:pt x="-13" y="258476"/>
                <a:pt x="0" y="292522"/>
              </a:cubicBezTo>
              <a:cubicBezTo>
                <a:pt x="-13" y="326579"/>
                <a:pt x="2313" y="360765"/>
                <a:pt x="7027" y="394823"/>
              </a:cubicBezTo>
              <a:cubicBezTo>
                <a:pt x="11384" y="426379"/>
                <a:pt x="27953" y="455053"/>
                <a:pt x="53174" y="474545"/>
              </a:cubicBezTo>
              <a:cubicBezTo>
                <a:pt x="106653" y="515930"/>
                <a:pt x="165926" y="550255"/>
                <a:pt x="229519" y="576084"/>
              </a:cubicBezTo>
              <a:cubicBezTo>
                <a:pt x="258997" y="588047"/>
                <a:pt x="292045" y="588047"/>
                <a:pt x="321522" y="576084"/>
              </a:cubicBezTo>
              <a:cubicBezTo>
                <a:pt x="385115" y="550255"/>
                <a:pt x="444388" y="515930"/>
                <a:pt x="497880" y="474545"/>
              </a:cubicBezTo>
              <a:cubicBezTo>
                <a:pt x="523089" y="455053"/>
                <a:pt x="539657" y="426379"/>
                <a:pt x="544028" y="394823"/>
              </a:cubicBezTo>
              <a:cubicBezTo>
                <a:pt x="548742" y="360765"/>
                <a:pt x="551067" y="326579"/>
                <a:pt x="551054" y="292522"/>
              </a:cubicBezTo>
              <a:cubicBezTo>
                <a:pt x="551067" y="258476"/>
                <a:pt x="548742" y="224291"/>
                <a:pt x="544028" y="190233"/>
              </a:cubicBezTo>
              <a:cubicBezTo>
                <a:pt x="539657" y="158677"/>
                <a:pt x="523089" y="130003"/>
                <a:pt x="497880" y="110511"/>
              </a:cubicBezTo>
            </a:path>
          </a:pathLst>
        </a:custGeom>
        <a:solidFill>
          <a:srgbClr val="406BDE"/>
        </a:solidFill>
        <a:ln w="1269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noProof="0">
            <a:ln>
              <a:noFill/>
            </a:ln>
            <a:solidFill>
              <a:srgbClr val="7E58A0"/>
            </a:solidFill>
            <a:effectLst/>
            <a:uLnTx/>
            <a:uFillTx/>
            <a:latin typeface="Calibri" panose="020F0502020204030204"/>
            <a:ea typeface="+mn-ea"/>
            <a:cs typeface="+mn-cs"/>
          </a:endParaRPr>
        </a:p>
      </xdr:txBody>
    </xdr:sp>
    <xdr:clientData/>
  </xdr:twoCellAnchor>
  <xdr:twoCellAnchor>
    <xdr:from>
      <xdr:col>18</xdr:col>
      <xdr:colOff>196851</xdr:colOff>
      <xdr:row>54</xdr:row>
      <xdr:rowOff>12698</xdr:rowOff>
    </xdr:from>
    <xdr:to>
      <xdr:col>18</xdr:col>
      <xdr:colOff>349632</xdr:colOff>
      <xdr:row>54</xdr:row>
      <xdr:rowOff>247281</xdr:rowOff>
    </xdr:to>
    <xdr:sp macro="" textlink="">
      <xdr:nvSpPr>
        <xdr:cNvPr id="19" name="Rectangle 18">
          <a:extLst>
            <a:ext uri="{FF2B5EF4-FFF2-40B4-BE49-F238E27FC236}">
              <a16:creationId xmlns:a16="http://schemas.microsoft.com/office/drawing/2014/main" id="{AE4DB832-4D08-4B7B-AD10-5587E07699C6}"/>
            </a:ext>
          </a:extLst>
        </xdr:cNvPr>
        <xdr:cNvSpPr/>
      </xdr:nvSpPr>
      <xdr:spPr>
        <a:xfrm>
          <a:off x="14455776" y="12557123"/>
          <a:ext cx="152781" cy="234583"/>
        </a:xfrm>
        <a:prstGeom prst="rect">
          <a:avLst/>
        </a:prstGeom>
        <a:noFill/>
        <a:ln w="12700" cap="flat" cmpd="sng" algn="ctr">
          <a:solidFill>
            <a:sysClr val="window" lastClr="FFFFFF"/>
          </a:solidFill>
          <a:prstDash val="solid"/>
          <a:miter lim="800000"/>
        </a:ln>
        <a:effectLst/>
      </xdr:spPr>
      <xdr:txBody>
        <a:bodyPr wrap="square" rtlCol="0" anchor="ct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18</xdr:col>
      <xdr:colOff>315133</xdr:colOff>
      <xdr:row>54</xdr:row>
      <xdr:rowOff>88028</xdr:rowOff>
    </xdr:from>
    <xdr:to>
      <xdr:col>18</xdr:col>
      <xdr:colOff>469766</xdr:colOff>
      <xdr:row>54</xdr:row>
      <xdr:rowOff>170235</xdr:rowOff>
    </xdr:to>
    <xdr:sp macro="" textlink="">
      <xdr:nvSpPr>
        <xdr:cNvPr id="24" name="Flèche droite 25">
          <a:extLst>
            <a:ext uri="{FF2B5EF4-FFF2-40B4-BE49-F238E27FC236}">
              <a16:creationId xmlns:a16="http://schemas.microsoft.com/office/drawing/2014/main" id="{27C59AE3-7298-4E7D-A8F4-527E5B6CDE5A}"/>
            </a:ext>
          </a:extLst>
        </xdr:cNvPr>
        <xdr:cNvSpPr/>
      </xdr:nvSpPr>
      <xdr:spPr>
        <a:xfrm>
          <a:off x="14574058" y="12632453"/>
          <a:ext cx="154633" cy="82207"/>
        </a:xfrm>
        <a:prstGeom prst="rightArrow">
          <a:avLst/>
        </a:prstGeom>
        <a:solidFill>
          <a:sysClr val="window" lastClr="FFFFFF"/>
        </a:solidFill>
        <a:ln w="12700" cap="flat" cmpd="sng" algn="ctr">
          <a:noFill/>
          <a:prstDash val="solid"/>
          <a:miter lim="800000"/>
        </a:ln>
        <a:effectLst/>
      </xdr:spPr>
      <xdr:txBody>
        <a:bodyPr wrap="square" rtlCol="0" anchor="ct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12</xdr:col>
      <xdr:colOff>95250</xdr:colOff>
      <xdr:row>53</xdr:row>
      <xdr:rowOff>19050</xdr:rowOff>
    </xdr:from>
    <xdr:to>
      <xdr:col>12</xdr:col>
      <xdr:colOff>600075</xdr:colOff>
      <xdr:row>55</xdr:row>
      <xdr:rowOff>64596</xdr:rowOff>
    </xdr:to>
    <xdr:sp macro="" textlink="">
      <xdr:nvSpPr>
        <xdr:cNvPr id="29" name="Forme libre : forme 28">
          <a:extLst>
            <a:ext uri="{FF2B5EF4-FFF2-40B4-BE49-F238E27FC236}">
              <a16:creationId xmlns:a16="http://schemas.microsoft.com/office/drawing/2014/main" id="{D653BD09-123E-453E-B8E5-25C618743F19}"/>
            </a:ext>
          </a:extLst>
        </xdr:cNvPr>
        <xdr:cNvSpPr>
          <a:spLocks noChangeAspect="1"/>
        </xdr:cNvSpPr>
      </xdr:nvSpPr>
      <xdr:spPr>
        <a:xfrm>
          <a:off x="9553575" y="12344400"/>
          <a:ext cx="504825" cy="540846"/>
        </a:xfrm>
        <a:custGeom>
          <a:avLst/>
          <a:gdLst>
            <a:gd name="connsiteX0" fmla="*/ 497880 w 551054"/>
            <a:gd name="connsiteY0" fmla="*/ 110511 h 585056"/>
            <a:gd name="connsiteX1" fmla="*/ 321522 w 551054"/>
            <a:gd name="connsiteY1" fmla="*/ 8972 h 585056"/>
            <a:gd name="connsiteX2" fmla="*/ 229519 w 551054"/>
            <a:gd name="connsiteY2" fmla="*/ 8972 h 585056"/>
            <a:gd name="connsiteX3" fmla="*/ 53174 w 551054"/>
            <a:gd name="connsiteY3" fmla="*/ 110511 h 585056"/>
            <a:gd name="connsiteX4" fmla="*/ 7027 w 551054"/>
            <a:gd name="connsiteY4" fmla="*/ 190233 h 585056"/>
            <a:gd name="connsiteX5" fmla="*/ 0 w 551054"/>
            <a:gd name="connsiteY5" fmla="*/ 292522 h 585056"/>
            <a:gd name="connsiteX6" fmla="*/ 7027 w 551054"/>
            <a:gd name="connsiteY6" fmla="*/ 394823 h 585056"/>
            <a:gd name="connsiteX7" fmla="*/ 53174 w 551054"/>
            <a:gd name="connsiteY7" fmla="*/ 474545 h 585056"/>
            <a:gd name="connsiteX8" fmla="*/ 229519 w 551054"/>
            <a:gd name="connsiteY8" fmla="*/ 576084 h 585056"/>
            <a:gd name="connsiteX9" fmla="*/ 321522 w 551054"/>
            <a:gd name="connsiteY9" fmla="*/ 576084 h 585056"/>
            <a:gd name="connsiteX10" fmla="*/ 497880 w 551054"/>
            <a:gd name="connsiteY10" fmla="*/ 474545 h 585056"/>
            <a:gd name="connsiteX11" fmla="*/ 544028 w 551054"/>
            <a:gd name="connsiteY11" fmla="*/ 394823 h 585056"/>
            <a:gd name="connsiteX12" fmla="*/ 551054 w 551054"/>
            <a:gd name="connsiteY12" fmla="*/ 292522 h 585056"/>
            <a:gd name="connsiteX13" fmla="*/ 544028 w 551054"/>
            <a:gd name="connsiteY13" fmla="*/ 190233 h 585056"/>
            <a:gd name="connsiteX14" fmla="*/ 497880 w 551054"/>
            <a:gd name="connsiteY14" fmla="*/ 110511 h 5850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551054" h="585056">
              <a:moveTo>
                <a:pt x="497880" y="110511"/>
              </a:moveTo>
              <a:cubicBezTo>
                <a:pt x="444388" y="69125"/>
                <a:pt x="385115" y="34801"/>
                <a:pt x="321522" y="8972"/>
              </a:cubicBezTo>
              <a:cubicBezTo>
                <a:pt x="292045" y="-2991"/>
                <a:pt x="258997" y="-2991"/>
                <a:pt x="229519" y="8972"/>
              </a:cubicBezTo>
              <a:cubicBezTo>
                <a:pt x="165926" y="34801"/>
                <a:pt x="106653" y="69125"/>
                <a:pt x="53174" y="110511"/>
              </a:cubicBezTo>
              <a:cubicBezTo>
                <a:pt x="27953" y="130003"/>
                <a:pt x="11384" y="158677"/>
                <a:pt x="7027" y="190233"/>
              </a:cubicBezTo>
              <a:cubicBezTo>
                <a:pt x="2313" y="224291"/>
                <a:pt x="-13" y="258476"/>
                <a:pt x="0" y="292522"/>
              </a:cubicBezTo>
              <a:cubicBezTo>
                <a:pt x="-13" y="326579"/>
                <a:pt x="2313" y="360765"/>
                <a:pt x="7027" y="394823"/>
              </a:cubicBezTo>
              <a:cubicBezTo>
                <a:pt x="11384" y="426379"/>
                <a:pt x="27953" y="455053"/>
                <a:pt x="53174" y="474545"/>
              </a:cubicBezTo>
              <a:cubicBezTo>
                <a:pt x="106653" y="515930"/>
                <a:pt x="165926" y="550255"/>
                <a:pt x="229519" y="576084"/>
              </a:cubicBezTo>
              <a:cubicBezTo>
                <a:pt x="258997" y="588047"/>
                <a:pt x="292045" y="588047"/>
                <a:pt x="321522" y="576084"/>
              </a:cubicBezTo>
              <a:cubicBezTo>
                <a:pt x="385115" y="550255"/>
                <a:pt x="444388" y="515930"/>
                <a:pt x="497880" y="474545"/>
              </a:cubicBezTo>
              <a:cubicBezTo>
                <a:pt x="523089" y="455053"/>
                <a:pt x="539657" y="426379"/>
                <a:pt x="544028" y="394823"/>
              </a:cubicBezTo>
              <a:cubicBezTo>
                <a:pt x="548742" y="360765"/>
                <a:pt x="551067" y="326579"/>
                <a:pt x="551054" y="292522"/>
              </a:cubicBezTo>
              <a:cubicBezTo>
                <a:pt x="551067" y="258476"/>
                <a:pt x="548742" y="224291"/>
                <a:pt x="544028" y="190233"/>
              </a:cubicBezTo>
              <a:cubicBezTo>
                <a:pt x="539657" y="158677"/>
                <a:pt x="523089" y="130003"/>
                <a:pt x="497880" y="110511"/>
              </a:cubicBezTo>
            </a:path>
          </a:pathLst>
        </a:custGeom>
        <a:solidFill>
          <a:srgbClr val="406BDE"/>
        </a:solidFill>
        <a:ln w="1269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noProof="0">
            <a:ln>
              <a:noFill/>
            </a:ln>
            <a:solidFill>
              <a:srgbClr val="7E58A0"/>
            </a:solidFill>
            <a:effectLst/>
            <a:uLnTx/>
            <a:uFillTx/>
            <a:latin typeface="Calibri" panose="020F0502020204030204"/>
            <a:ea typeface="+mn-ea"/>
            <a:cs typeface="+mn-cs"/>
          </a:endParaRPr>
        </a:p>
      </xdr:txBody>
    </xdr:sp>
    <xdr:clientData/>
  </xdr:twoCellAnchor>
  <xdr:twoCellAnchor>
    <xdr:from>
      <xdr:col>12</xdr:col>
      <xdr:colOff>297090</xdr:colOff>
      <xdr:row>53</xdr:row>
      <xdr:rowOff>180975</xdr:rowOff>
    </xdr:from>
    <xdr:to>
      <xdr:col>12</xdr:col>
      <xdr:colOff>444500</xdr:colOff>
      <xdr:row>54</xdr:row>
      <xdr:rowOff>203021</xdr:rowOff>
    </xdr:to>
    <xdr:sp macro="" textlink="">
      <xdr:nvSpPr>
        <xdr:cNvPr id="41" name="Rectangle 40">
          <a:extLst>
            <a:ext uri="{FF2B5EF4-FFF2-40B4-BE49-F238E27FC236}">
              <a16:creationId xmlns:a16="http://schemas.microsoft.com/office/drawing/2014/main" id="{09EDC1B1-B0DD-4441-B449-F0ADF922E44C}"/>
            </a:ext>
          </a:extLst>
        </xdr:cNvPr>
        <xdr:cNvSpPr/>
      </xdr:nvSpPr>
      <xdr:spPr>
        <a:xfrm>
          <a:off x="9755415" y="12506325"/>
          <a:ext cx="147410" cy="241121"/>
        </a:xfrm>
        <a:prstGeom prst="rect">
          <a:avLst/>
        </a:prstGeom>
        <a:noFill/>
        <a:ln w="12700" cap="flat" cmpd="sng" algn="ctr">
          <a:solidFill>
            <a:sysClr val="window" lastClr="FFFFFF"/>
          </a:solidFill>
          <a:prstDash val="solid"/>
          <a:miter lim="800000"/>
        </a:ln>
        <a:effectLst/>
      </xdr:spPr>
      <xdr:txBody>
        <a:bodyPr wrap="square" rtlCol="0" anchor="ct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12</xdr:col>
      <xdr:colOff>211400</xdr:colOff>
      <xdr:row>54</xdr:row>
      <xdr:rowOff>29843</xdr:rowOff>
    </xdr:from>
    <xdr:to>
      <xdr:col>12</xdr:col>
      <xdr:colOff>387350</xdr:colOff>
      <xdr:row>54</xdr:row>
      <xdr:rowOff>130175</xdr:rowOff>
    </xdr:to>
    <xdr:sp macro="" textlink="">
      <xdr:nvSpPr>
        <xdr:cNvPr id="43" name="Flèche droite 22">
          <a:extLst>
            <a:ext uri="{FF2B5EF4-FFF2-40B4-BE49-F238E27FC236}">
              <a16:creationId xmlns:a16="http://schemas.microsoft.com/office/drawing/2014/main" id="{E2A09767-955C-4179-9DBE-9B285CE58EA5}"/>
            </a:ext>
          </a:extLst>
        </xdr:cNvPr>
        <xdr:cNvSpPr/>
      </xdr:nvSpPr>
      <xdr:spPr>
        <a:xfrm>
          <a:off x="9669725" y="12574268"/>
          <a:ext cx="175950" cy="100332"/>
        </a:xfrm>
        <a:prstGeom prst="rightArrow">
          <a:avLst/>
        </a:prstGeom>
        <a:solidFill>
          <a:sysClr val="window" lastClr="FFFFFF"/>
        </a:solidFill>
        <a:ln w="12700" cap="flat" cmpd="sng" algn="ctr">
          <a:noFill/>
          <a:prstDash val="solid"/>
          <a:miter lim="800000"/>
        </a:ln>
        <a:effectLst/>
      </xdr:spPr>
      <xdr:txBody>
        <a:bodyPr wrap="square" rtlCol="0" anchor="ct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noProof="0">
            <a:ln>
              <a:noFill/>
            </a:ln>
            <a:solidFill>
              <a:srgbClr val="FFFFFF"/>
            </a:solidFill>
            <a:effectLst/>
            <a:uLnTx/>
            <a:uFillTx/>
            <a:latin typeface="Calibri" panose="020F0502020204030204"/>
            <a:ea typeface="+mn-ea"/>
            <a:cs typeface="+mn-cs"/>
          </a:endParaRPr>
        </a:p>
      </xdr:txBody>
    </xdr:sp>
    <xdr:clientData/>
  </xdr:twoCellAnchor>
  <xdr:twoCellAnchor>
    <xdr:from>
      <xdr:col>18</xdr:col>
      <xdr:colOff>234316</xdr:colOff>
      <xdr:row>61</xdr:row>
      <xdr:rowOff>3174</xdr:rowOff>
    </xdr:from>
    <xdr:to>
      <xdr:col>21</xdr:col>
      <xdr:colOff>113030</xdr:colOff>
      <xdr:row>62</xdr:row>
      <xdr:rowOff>19685</xdr:rowOff>
    </xdr:to>
    <xdr:sp macro="" textlink="">
      <xdr:nvSpPr>
        <xdr:cNvPr id="44" name="Zone de texte 21">
          <a:extLst>
            <a:ext uri="{FF2B5EF4-FFF2-40B4-BE49-F238E27FC236}">
              <a16:creationId xmlns:a16="http://schemas.microsoft.com/office/drawing/2014/main" id="{82200805-B1C8-46F7-B885-6F917708AC58}"/>
            </a:ext>
          </a:extLst>
        </xdr:cNvPr>
        <xdr:cNvSpPr txBox="1"/>
      </xdr:nvSpPr>
      <xdr:spPr>
        <a:xfrm>
          <a:off x="14159866" y="12900024"/>
          <a:ext cx="2307589" cy="264161"/>
        </a:xfrm>
        <a:prstGeom prst="rect">
          <a:avLst/>
        </a:prstGeom>
        <a:noFill/>
        <a:ln w="6350">
          <a:noFill/>
        </a:ln>
        <a:effectLst/>
      </xdr:spPr>
      <xdr:txBody>
        <a:bodyPr rot="0" spcFirstLastPara="0" vert="horz" wrap="square" lIns="103455" tIns="51728" rIns="103455" bIns="51728" numCol="1" spcCol="0" rtlCol="0" fromWordArt="0" anchor="t" anchorCtr="0" forceAA="0" compatLnSpc="1">
          <a:prstTxWarp prst="textNoShape">
            <a:avLst/>
          </a:prstTxWarp>
          <a:noAutofit/>
        </a:bodyPr>
        <a:lstStyle>
          <a:defPPr>
            <a:defRPr lang="fr-FR"/>
          </a:defPPr>
          <a:lvl1pPr marL="0" algn="l" defTabSz="1034552" rtl="0" eaLnBrk="1" latinLnBrk="0" hangingPunct="1">
            <a:defRPr sz="2000" kern="1200">
              <a:solidFill>
                <a:sysClr val="windowText" lastClr="000000"/>
              </a:solidFill>
              <a:latin typeface="Calibri"/>
            </a:defRPr>
          </a:lvl1pPr>
          <a:lvl2pPr marL="517276" algn="l" defTabSz="1034552" rtl="0" eaLnBrk="1" latinLnBrk="0" hangingPunct="1">
            <a:defRPr sz="2000" kern="1200">
              <a:solidFill>
                <a:sysClr val="windowText" lastClr="000000"/>
              </a:solidFill>
              <a:latin typeface="Calibri"/>
            </a:defRPr>
          </a:lvl2pPr>
          <a:lvl3pPr marL="1034552" algn="l" defTabSz="1034552" rtl="0" eaLnBrk="1" latinLnBrk="0" hangingPunct="1">
            <a:defRPr sz="2000" kern="1200">
              <a:solidFill>
                <a:sysClr val="windowText" lastClr="000000"/>
              </a:solidFill>
              <a:latin typeface="Calibri"/>
            </a:defRPr>
          </a:lvl3pPr>
          <a:lvl4pPr marL="1551828" algn="l" defTabSz="1034552" rtl="0" eaLnBrk="1" latinLnBrk="0" hangingPunct="1">
            <a:defRPr sz="2000" kern="1200">
              <a:solidFill>
                <a:sysClr val="windowText" lastClr="000000"/>
              </a:solidFill>
              <a:latin typeface="Calibri"/>
            </a:defRPr>
          </a:lvl4pPr>
          <a:lvl5pPr marL="2069104" algn="l" defTabSz="1034552" rtl="0" eaLnBrk="1" latinLnBrk="0" hangingPunct="1">
            <a:defRPr sz="2000" kern="1200">
              <a:solidFill>
                <a:sysClr val="windowText" lastClr="000000"/>
              </a:solidFill>
              <a:latin typeface="Calibri"/>
            </a:defRPr>
          </a:lvl5pPr>
          <a:lvl6pPr marL="2586380" algn="l" defTabSz="1034552" rtl="0" eaLnBrk="1" latinLnBrk="0" hangingPunct="1">
            <a:defRPr sz="2000" kern="1200">
              <a:solidFill>
                <a:sysClr val="windowText" lastClr="000000"/>
              </a:solidFill>
              <a:latin typeface="Calibri"/>
            </a:defRPr>
          </a:lvl6pPr>
          <a:lvl7pPr marL="3103656" algn="l" defTabSz="1034552" rtl="0" eaLnBrk="1" latinLnBrk="0" hangingPunct="1">
            <a:defRPr sz="2000" kern="1200">
              <a:solidFill>
                <a:sysClr val="windowText" lastClr="000000"/>
              </a:solidFill>
              <a:latin typeface="Calibri"/>
            </a:defRPr>
          </a:lvl7pPr>
          <a:lvl8pPr marL="3620933" algn="l" defTabSz="1034552" rtl="0" eaLnBrk="1" latinLnBrk="0" hangingPunct="1">
            <a:defRPr sz="2000" kern="1200">
              <a:solidFill>
                <a:sysClr val="windowText" lastClr="000000"/>
              </a:solidFill>
              <a:latin typeface="Calibri"/>
            </a:defRPr>
          </a:lvl8pPr>
          <a:lvl9pPr marL="4138209" algn="l" defTabSz="1034552" rtl="0" eaLnBrk="1" latinLnBrk="0" hangingPunct="1">
            <a:defRPr sz="2000" kern="1200">
              <a:solidFill>
                <a:sysClr val="windowText" lastClr="000000"/>
              </a:solidFill>
              <a:latin typeface="Calibri"/>
            </a:defRPr>
          </a:lvl9pPr>
        </a:lstStyle>
        <a:p>
          <a:pPr marL="0" marR="0" lvl="0" indent="0" algn="ctr" defTabSz="1034552" rtl="0" eaLnBrk="1" fontAlgn="auto" latinLnBrk="0" hangingPunct="1">
            <a:lnSpc>
              <a:spcPct val="115000"/>
            </a:lnSpc>
            <a:spcBef>
              <a:spcPts val="0"/>
            </a:spcBef>
            <a:spcAft>
              <a:spcPts val="0"/>
            </a:spcAft>
            <a:buClrTx/>
            <a:buSzTx/>
            <a:buFontTx/>
            <a:buNone/>
            <a:tabLst/>
            <a:defRPr/>
          </a:pPr>
          <a:r>
            <a:rPr kumimoji="0" lang="fr-FR" sz="1000" b="0" i="1" u="none" strike="noStrike" kern="1200" cap="all" spc="0" normalizeH="0" baseline="0" noProof="0">
              <a:ln>
                <a:noFill/>
              </a:ln>
              <a:solidFill>
                <a:srgbClr val="406BDE"/>
              </a:solidFill>
              <a:effectLst/>
              <a:uLnTx/>
              <a:uFillTx/>
              <a:latin typeface="+mn-lt"/>
              <a:ea typeface="Calibri"/>
              <a:cs typeface="Arial"/>
            </a:rPr>
            <a:t>Principaux domaines</a:t>
          </a:r>
        </a:p>
      </xdr:txBody>
    </xdr:sp>
    <xdr:clientData/>
  </xdr:twoCellAnchor>
  <xdr:twoCellAnchor>
    <xdr:from>
      <xdr:col>14</xdr:col>
      <xdr:colOff>714375</xdr:colOff>
      <xdr:row>61</xdr:row>
      <xdr:rowOff>9525</xdr:rowOff>
    </xdr:from>
    <xdr:to>
      <xdr:col>17</xdr:col>
      <xdr:colOff>333375</xdr:colOff>
      <xdr:row>62</xdr:row>
      <xdr:rowOff>25400</xdr:rowOff>
    </xdr:to>
    <xdr:sp macro="" textlink="">
      <xdr:nvSpPr>
        <xdr:cNvPr id="45" name="Zone de texte 21">
          <a:extLst>
            <a:ext uri="{FF2B5EF4-FFF2-40B4-BE49-F238E27FC236}">
              <a16:creationId xmlns:a16="http://schemas.microsoft.com/office/drawing/2014/main" id="{00B270C7-5DAD-441E-BE44-B9960FBF8E97}"/>
            </a:ext>
          </a:extLst>
        </xdr:cNvPr>
        <xdr:cNvSpPr txBox="1"/>
      </xdr:nvSpPr>
      <xdr:spPr>
        <a:xfrm>
          <a:off x="11772900" y="14068425"/>
          <a:ext cx="2019300" cy="273050"/>
        </a:xfrm>
        <a:prstGeom prst="rect">
          <a:avLst/>
        </a:prstGeom>
        <a:noFill/>
        <a:ln w="6350">
          <a:noFill/>
        </a:ln>
        <a:effectLst/>
      </xdr:spPr>
      <xdr:txBody>
        <a:bodyPr rot="0" spcFirstLastPara="0" vert="horz" wrap="square" lIns="103455" tIns="51728" rIns="103455" bIns="51728" numCol="1" spcCol="0" rtlCol="0" fromWordArt="0" anchor="t" anchorCtr="0" forceAA="0" compatLnSpc="1">
          <a:prstTxWarp prst="textNoShape">
            <a:avLst/>
          </a:prstTxWarp>
          <a:noAutofit/>
        </a:bodyPr>
        <a:lstStyle>
          <a:defPPr>
            <a:defRPr lang="fr-FR"/>
          </a:defPPr>
          <a:lvl1pPr marL="0" algn="l" defTabSz="1034552" rtl="0" eaLnBrk="1" latinLnBrk="0" hangingPunct="1">
            <a:defRPr sz="2000" kern="1200">
              <a:solidFill>
                <a:sysClr val="windowText" lastClr="000000"/>
              </a:solidFill>
              <a:latin typeface="Calibri"/>
            </a:defRPr>
          </a:lvl1pPr>
          <a:lvl2pPr marL="517276" algn="l" defTabSz="1034552" rtl="0" eaLnBrk="1" latinLnBrk="0" hangingPunct="1">
            <a:defRPr sz="2000" kern="1200">
              <a:solidFill>
                <a:sysClr val="windowText" lastClr="000000"/>
              </a:solidFill>
              <a:latin typeface="Calibri"/>
            </a:defRPr>
          </a:lvl2pPr>
          <a:lvl3pPr marL="1034552" algn="l" defTabSz="1034552" rtl="0" eaLnBrk="1" latinLnBrk="0" hangingPunct="1">
            <a:defRPr sz="2000" kern="1200">
              <a:solidFill>
                <a:sysClr val="windowText" lastClr="000000"/>
              </a:solidFill>
              <a:latin typeface="Calibri"/>
            </a:defRPr>
          </a:lvl3pPr>
          <a:lvl4pPr marL="1551828" algn="l" defTabSz="1034552" rtl="0" eaLnBrk="1" latinLnBrk="0" hangingPunct="1">
            <a:defRPr sz="2000" kern="1200">
              <a:solidFill>
                <a:sysClr val="windowText" lastClr="000000"/>
              </a:solidFill>
              <a:latin typeface="Calibri"/>
            </a:defRPr>
          </a:lvl4pPr>
          <a:lvl5pPr marL="2069104" algn="l" defTabSz="1034552" rtl="0" eaLnBrk="1" latinLnBrk="0" hangingPunct="1">
            <a:defRPr sz="2000" kern="1200">
              <a:solidFill>
                <a:sysClr val="windowText" lastClr="000000"/>
              </a:solidFill>
              <a:latin typeface="Calibri"/>
            </a:defRPr>
          </a:lvl5pPr>
          <a:lvl6pPr marL="2586380" algn="l" defTabSz="1034552" rtl="0" eaLnBrk="1" latinLnBrk="0" hangingPunct="1">
            <a:defRPr sz="2000" kern="1200">
              <a:solidFill>
                <a:sysClr val="windowText" lastClr="000000"/>
              </a:solidFill>
              <a:latin typeface="Calibri"/>
            </a:defRPr>
          </a:lvl6pPr>
          <a:lvl7pPr marL="3103656" algn="l" defTabSz="1034552" rtl="0" eaLnBrk="1" latinLnBrk="0" hangingPunct="1">
            <a:defRPr sz="2000" kern="1200">
              <a:solidFill>
                <a:sysClr val="windowText" lastClr="000000"/>
              </a:solidFill>
              <a:latin typeface="Calibri"/>
            </a:defRPr>
          </a:lvl7pPr>
          <a:lvl8pPr marL="3620933" algn="l" defTabSz="1034552" rtl="0" eaLnBrk="1" latinLnBrk="0" hangingPunct="1">
            <a:defRPr sz="2000" kern="1200">
              <a:solidFill>
                <a:sysClr val="windowText" lastClr="000000"/>
              </a:solidFill>
              <a:latin typeface="Calibri"/>
            </a:defRPr>
          </a:lvl8pPr>
          <a:lvl9pPr marL="4138209" algn="l" defTabSz="1034552" rtl="0" eaLnBrk="1" latinLnBrk="0" hangingPunct="1">
            <a:defRPr sz="2000" kern="1200">
              <a:solidFill>
                <a:sysClr val="windowText" lastClr="000000"/>
              </a:solidFill>
              <a:latin typeface="Calibri"/>
            </a:defRPr>
          </a:lvl9pPr>
        </a:lstStyle>
        <a:p>
          <a:pPr marL="0" marR="0" lvl="0" indent="0" algn="l" defTabSz="1034552" rtl="0" eaLnBrk="1" fontAlgn="auto" latinLnBrk="0" hangingPunct="1">
            <a:lnSpc>
              <a:spcPct val="115000"/>
            </a:lnSpc>
            <a:spcBef>
              <a:spcPts val="0"/>
            </a:spcBef>
            <a:spcAft>
              <a:spcPts val="0"/>
            </a:spcAft>
            <a:buClrTx/>
            <a:buSzTx/>
            <a:buFontTx/>
            <a:buNone/>
            <a:tabLst/>
            <a:defRPr/>
          </a:pPr>
          <a:r>
            <a:rPr kumimoji="0" lang="fr-FR" sz="1050" b="1" i="0" u="none" strike="noStrike" kern="1200" cap="all" spc="0" normalizeH="0" baseline="0" noProof="0">
              <a:ln>
                <a:noFill/>
              </a:ln>
              <a:solidFill>
                <a:srgbClr val="000000"/>
              </a:solidFill>
              <a:effectLst/>
              <a:uLnTx/>
              <a:uFillTx/>
              <a:latin typeface="+mn-lt"/>
              <a:ea typeface="Calibri"/>
              <a:cs typeface="Arial"/>
            </a:rPr>
            <a:t>Entrées en formation </a:t>
          </a:r>
        </a:p>
      </xdr:txBody>
    </xdr:sp>
    <xdr:clientData/>
  </xdr:twoCellAnchor>
  <xdr:twoCellAnchor>
    <xdr:from>
      <xdr:col>12</xdr:col>
      <xdr:colOff>9525</xdr:colOff>
      <xdr:row>79</xdr:row>
      <xdr:rowOff>120651</xdr:rowOff>
    </xdr:from>
    <xdr:to>
      <xdr:col>23</xdr:col>
      <xdr:colOff>6350</xdr:colOff>
      <xdr:row>82</xdr:row>
      <xdr:rowOff>10540</xdr:rowOff>
    </xdr:to>
    <xdr:sp macro="" textlink="">
      <xdr:nvSpPr>
        <xdr:cNvPr id="46" name="Rectangle 45">
          <a:extLst>
            <a:ext uri="{FF2B5EF4-FFF2-40B4-BE49-F238E27FC236}">
              <a16:creationId xmlns:a16="http://schemas.microsoft.com/office/drawing/2014/main" id="{01A81B57-DB0B-4687-811A-E1D2DDFAD3F3}"/>
            </a:ext>
          </a:extLst>
        </xdr:cNvPr>
        <xdr:cNvSpPr/>
      </xdr:nvSpPr>
      <xdr:spPr>
        <a:xfrm rot="5400000">
          <a:off x="13659931" y="13635545"/>
          <a:ext cx="489964" cy="8874125"/>
        </a:xfrm>
        <a:prstGeom prst="rect">
          <a:avLst/>
        </a:prstGeom>
        <a:solidFill>
          <a:srgbClr val="DBE3FF"/>
        </a:solidFill>
        <a:ln w="12700" cap="flat" cmpd="sng" algn="ctr">
          <a:noFill/>
          <a:prstDash val="solid"/>
          <a:miter lim="800000"/>
        </a:ln>
        <a:effectLst/>
      </xdr:spPr>
      <xdr:txBody>
        <a:bodyPr wrap="square" rtlCol="0" anchor="ct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fr-FR" sz="1000" b="0" i="0" u="none" strike="noStrike" kern="1200" cap="none" spc="0" normalizeH="0" baseline="0" noProof="0">
            <a:ln>
              <a:noFill/>
            </a:ln>
            <a:solidFill>
              <a:srgbClr val="003A79"/>
            </a:solidFill>
            <a:effectLst/>
            <a:uLnTx/>
            <a:uFillTx/>
            <a:latin typeface="Calibri" panose="020F0502020204030204"/>
            <a:ea typeface="+mn-ea"/>
            <a:cs typeface="+mn-cs"/>
          </a:endParaRPr>
        </a:p>
      </xdr:txBody>
    </xdr:sp>
    <xdr:clientData/>
  </xdr:twoCellAnchor>
  <xdr:twoCellAnchor>
    <xdr:from>
      <xdr:col>11</xdr:col>
      <xdr:colOff>771525</xdr:colOff>
      <xdr:row>80</xdr:row>
      <xdr:rowOff>1919</xdr:rowOff>
    </xdr:from>
    <xdr:to>
      <xdr:col>18</xdr:col>
      <xdr:colOff>172202</xdr:colOff>
      <xdr:row>82</xdr:row>
      <xdr:rowOff>104775</xdr:rowOff>
    </xdr:to>
    <xdr:sp macro="" textlink="">
      <xdr:nvSpPr>
        <xdr:cNvPr id="54" name="Rectangle 53">
          <a:extLst>
            <a:ext uri="{FF2B5EF4-FFF2-40B4-BE49-F238E27FC236}">
              <a16:creationId xmlns:a16="http://schemas.microsoft.com/office/drawing/2014/main" id="{1D4C7184-F322-4001-9E86-798C4AE65392}"/>
            </a:ext>
          </a:extLst>
        </xdr:cNvPr>
        <xdr:cNvSpPr/>
      </xdr:nvSpPr>
      <xdr:spPr>
        <a:xfrm>
          <a:off x="9429750" y="17908919"/>
          <a:ext cx="5001377" cy="502906"/>
        </a:xfrm>
        <a:prstGeom prst="rect">
          <a:avLst/>
        </a:prstGeom>
      </xdr:spPr>
      <xdr:txBody>
        <a:bodyPr wrap="square">
          <a:no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fr-FR" sz="1200" b="1" i="0" u="none" strike="noStrike" kern="1200" cap="none" spc="0" normalizeH="0" baseline="0" noProof="0">
              <a:ln>
                <a:noFill/>
              </a:ln>
              <a:solidFill>
                <a:srgbClr val="2F3B8D"/>
              </a:solidFill>
              <a:effectLst/>
              <a:uLnTx/>
              <a:uFillTx/>
              <a:latin typeface="Calibri" panose="020F0502020204030204" pitchFamily="34" charset="0"/>
              <a:ea typeface="+mn-ea"/>
              <a:cs typeface="Calibri" panose="020F0502020204030204" pitchFamily="34" charset="0"/>
            </a:rPr>
            <a:t>France Travail Normandie</a:t>
          </a:r>
          <a:br>
            <a:rPr kumimoji="0" lang="fr-FR" sz="1100" b="0" i="0" u="none" strike="noStrike" kern="1200" cap="none" spc="0" normalizeH="0" baseline="0" noProof="0">
              <a:ln>
                <a:noFill/>
              </a:ln>
              <a:solidFill>
                <a:srgbClr val="2F3B8D"/>
              </a:solidFill>
              <a:effectLst/>
              <a:uLnTx/>
              <a:uFillTx/>
              <a:latin typeface="Calibri" panose="020F0502020204030204" pitchFamily="34" charset="0"/>
              <a:ea typeface="+mn-ea"/>
              <a:cs typeface="Calibri" panose="020F0502020204030204" pitchFamily="34" charset="0"/>
            </a:rPr>
          </a:br>
          <a:r>
            <a:rPr kumimoji="0" lang="fr-FR" sz="1100" b="0" i="0" u="none" strike="noStrike" kern="1200" cap="none" spc="0" normalizeH="0" baseline="0" noProof="0">
              <a:ln>
                <a:noFill/>
              </a:ln>
              <a:solidFill>
                <a:srgbClr val="2F3B8D"/>
              </a:solidFill>
              <a:effectLst/>
              <a:uLnTx/>
              <a:uFillTx/>
              <a:latin typeface="Calibri" panose="020F0502020204030204" pitchFamily="34" charset="0"/>
              <a:ea typeface="+mn-ea"/>
              <a:cs typeface="Calibri" panose="020F0502020204030204" pitchFamily="34" charset="0"/>
            </a:rPr>
            <a:t>Le Floral – CS 92503 90 Avenue de Caen 76040 Rouen cedex</a:t>
          </a:r>
          <a:br>
            <a:rPr kumimoji="0" lang="fr-FR" sz="1100" b="0" i="0" u="none" strike="noStrike" kern="1200" cap="none" spc="0" normalizeH="0" baseline="0" noProof="0">
              <a:ln>
                <a:noFill/>
              </a:ln>
              <a:solidFill>
                <a:srgbClr val="2F3B8D"/>
              </a:solidFill>
              <a:effectLst/>
              <a:uLnTx/>
              <a:uFillTx/>
              <a:latin typeface="Calibri" panose="020F0502020204030204" pitchFamily="34" charset="0"/>
              <a:ea typeface="+mn-ea"/>
              <a:cs typeface="Calibri" panose="020F0502020204030204" pitchFamily="34" charset="0"/>
            </a:rPr>
          </a:br>
          <a:endParaRPr kumimoji="0" lang="fr-FR" sz="1100" b="0" i="0" u="none" strike="noStrike" kern="1200" cap="none" spc="0" normalizeH="0" baseline="0" noProof="0">
            <a:ln>
              <a:noFill/>
            </a:ln>
            <a:solidFill>
              <a:srgbClr val="2F3B8D"/>
            </a:solidFill>
            <a:effectLst/>
            <a:uLnTx/>
            <a:uFillTx/>
            <a:latin typeface="Calibri" panose="020F0502020204030204" pitchFamily="34" charset="0"/>
            <a:ea typeface="+mn-ea"/>
            <a:cs typeface="Calibri" panose="020F0502020204030204" pitchFamily="34" charset="0"/>
          </a:endParaRPr>
        </a:p>
      </xdr:txBody>
    </xdr:sp>
    <xdr:clientData/>
  </xdr:twoCellAnchor>
  <xdr:twoCellAnchor editAs="oneCell">
    <xdr:from>
      <xdr:col>17</xdr:col>
      <xdr:colOff>474867</xdr:colOff>
      <xdr:row>80</xdr:row>
      <xdr:rowOff>31272</xdr:rowOff>
    </xdr:from>
    <xdr:to>
      <xdr:col>18</xdr:col>
      <xdr:colOff>62752</xdr:colOff>
      <xdr:row>82</xdr:row>
      <xdr:rowOff>63891</xdr:rowOff>
    </xdr:to>
    <xdr:pic>
      <xdr:nvPicPr>
        <xdr:cNvPr id="65" name="Image 64">
          <a:extLst>
            <a:ext uri="{FF2B5EF4-FFF2-40B4-BE49-F238E27FC236}">
              <a16:creationId xmlns:a16="http://schemas.microsoft.com/office/drawing/2014/main" id="{57016154-955C-4C89-8C0C-1AA256DA06DF}"/>
            </a:ext>
          </a:extLst>
        </xdr:cNvPr>
        <xdr:cNvPicPr>
          <a:picLocks noChangeAspect="1"/>
        </xdr:cNvPicPr>
      </xdr:nvPicPr>
      <xdr:blipFill>
        <a:blip xmlns:r="http://schemas.openxmlformats.org/officeDocument/2006/relationships" r:embed="rId20">
          <a:biLevel thresh="25000"/>
          <a:extLst>
            <a:ext uri="{28A0092B-C50C-407E-A947-70E740481C1C}">
              <a14:useLocalDpi xmlns:a14="http://schemas.microsoft.com/office/drawing/2010/main" val="0"/>
            </a:ext>
          </a:extLst>
        </a:blip>
        <a:stretch>
          <a:fillRect/>
        </a:stretch>
      </xdr:blipFill>
      <xdr:spPr>
        <a:xfrm>
          <a:off x="13933692" y="17938272"/>
          <a:ext cx="384175" cy="428859"/>
        </a:xfrm>
        <a:prstGeom prst="rect">
          <a:avLst/>
        </a:prstGeom>
      </xdr:spPr>
    </xdr:pic>
    <xdr:clientData/>
  </xdr:twoCellAnchor>
  <xdr:twoCellAnchor>
    <xdr:from>
      <xdr:col>18</xdr:col>
      <xdr:colOff>130490</xdr:colOff>
      <xdr:row>80</xdr:row>
      <xdr:rowOff>1920</xdr:rowOff>
    </xdr:from>
    <xdr:to>
      <xdr:col>23</xdr:col>
      <xdr:colOff>54613</xdr:colOff>
      <xdr:row>82</xdr:row>
      <xdr:rowOff>104775</xdr:rowOff>
    </xdr:to>
    <xdr:sp macro="" textlink="">
      <xdr:nvSpPr>
        <xdr:cNvPr id="68" name="Rectangle 67">
          <a:extLst>
            <a:ext uri="{FF2B5EF4-FFF2-40B4-BE49-F238E27FC236}">
              <a16:creationId xmlns:a16="http://schemas.microsoft.com/office/drawing/2014/main" id="{0533F40D-95F5-4008-945F-38141E92F29A}"/>
            </a:ext>
          </a:extLst>
        </xdr:cNvPr>
        <xdr:cNvSpPr/>
      </xdr:nvSpPr>
      <xdr:spPr>
        <a:xfrm>
          <a:off x="14389415" y="17908920"/>
          <a:ext cx="4000823" cy="502905"/>
        </a:xfrm>
        <a:prstGeom prst="rect">
          <a:avLst/>
        </a:prstGeom>
      </xdr:spPr>
      <xdr:txBody>
        <a:bodyPr wrap="square">
          <a:no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fr-FR" sz="1100" b="1" i="0" u="none" strike="noStrike" kern="1200" cap="none" spc="0" normalizeH="0" baseline="0" noProof="0">
              <a:ln>
                <a:noFill/>
              </a:ln>
              <a:solidFill>
                <a:srgbClr val="2F3B8D"/>
              </a:solidFill>
              <a:effectLst/>
              <a:uLnTx/>
              <a:uFillTx/>
              <a:latin typeface="Calibri" panose="020F0502020204030204" pitchFamily="34" charset="0"/>
              <a:ea typeface="+mn-ea"/>
              <a:cs typeface="Calibri" panose="020F0502020204030204" pitchFamily="34" charset="0"/>
            </a:rPr>
            <a:t>Service Statistiques, Études et Évaluation </a:t>
          </a: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fr-FR" sz="1100" b="0" i="0" u="none" strike="noStrike" kern="1200" cap="none" spc="0" normalizeH="0" baseline="0" noProof="0">
              <a:ln>
                <a:noFill/>
              </a:ln>
              <a:solidFill>
                <a:srgbClr val="2F3B8D"/>
              </a:solidFill>
              <a:effectLst/>
              <a:uLnTx/>
              <a:uFillTx/>
              <a:latin typeface="Calibri" panose="020F0502020204030204" pitchFamily="34" charset="0"/>
              <a:ea typeface="+mn-ea"/>
              <a:cs typeface="Calibri" panose="020F0502020204030204" pitchFamily="34" charset="0"/>
            </a:rPr>
            <a:t>stats.normandie@francetravail.fr </a:t>
          </a:r>
        </a:p>
      </xdr:txBody>
    </xdr:sp>
    <xdr:clientData/>
  </xdr:twoCellAnchor>
  <xdr:twoCellAnchor editAs="oneCell">
    <xdr:from>
      <xdr:col>21</xdr:col>
      <xdr:colOff>268685</xdr:colOff>
      <xdr:row>81</xdr:row>
      <xdr:rowOff>111125</xdr:rowOff>
    </xdr:from>
    <xdr:to>
      <xdr:col>23</xdr:col>
      <xdr:colOff>19745</xdr:colOff>
      <xdr:row>84</xdr:row>
      <xdr:rowOff>19685</xdr:rowOff>
    </xdr:to>
    <xdr:pic>
      <xdr:nvPicPr>
        <xdr:cNvPr id="69" name="Image 68">
          <a:extLst>
            <a:ext uri="{FF2B5EF4-FFF2-40B4-BE49-F238E27FC236}">
              <a16:creationId xmlns:a16="http://schemas.microsoft.com/office/drawing/2014/main" id="{9D5948F0-A12B-4B63-96C3-2E2FDC34BC4C}"/>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7004110" y="17818100"/>
          <a:ext cx="1347450" cy="504825"/>
        </a:xfrm>
        <a:prstGeom prst="rect">
          <a:avLst/>
        </a:prstGeom>
      </xdr:spPr>
    </xdr:pic>
    <xdr:clientData/>
  </xdr:twoCellAnchor>
  <xdr:twoCellAnchor>
    <xdr:from>
      <xdr:col>12</xdr:col>
      <xdr:colOff>57150</xdr:colOff>
      <xdr:row>13</xdr:row>
      <xdr:rowOff>180975</xdr:rowOff>
    </xdr:from>
    <xdr:to>
      <xdr:col>17</xdr:col>
      <xdr:colOff>607696</xdr:colOff>
      <xdr:row>16</xdr:row>
      <xdr:rowOff>49531</xdr:rowOff>
    </xdr:to>
    <xdr:sp macro="" textlink="">
      <xdr:nvSpPr>
        <xdr:cNvPr id="3" name="Zone de texte 21">
          <a:extLst>
            <a:ext uri="{FF2B5EF4-FFF2-40B4-BE49-F238E27FC236}">
              <a16:creationId xmlns:a16="http://schemas.microsoft.com/office/drawing/2014/main" id="{A17CF986-BA04-4427-B822-4EBAEBB98413}"/>
            </a:ext>
          </a:extLst>
        </xdr:cNvPr>
        <xdr:cNvSpPr txBox="1"/>
      </xdr:nvSpPr>
      <xdr:spPr>
        <a:xfrm>
          <a:off x="9296400" y="2600325"/>
          <a:ext cx="4455796" cy="411481"/>
        </a:xfrm>
        <a:prstGeom prst="rect">
          <a:avLst/>
        </a:prstGeom>
        <a:noFill/>
        <a:ln w="6350">
          <a:noFill/>
        </a:ln>
        <a:effectLst/>
      </xdr:spPr>
      <xdr:txBody>
        <a:bodyPr rot="0" spcFirstLastPara="0" vert="horz" wrap="square" lIns="103455" tIns="51728" rIns="103455" bIns="51728" numCol="1" spcCol="0" rtlCol="0" fromWordArt="0" anchor="t" anchorCtr="0" forceAA="0" compatLnSpc="1">
          <a:prstTxWarp prst="textNoShape">
            <a:avLst/>
          </a:prstTxWarp>
          <a:noAutofit/>
        </a:bodyPr>
        <a:lstStyle>
          <a:defPPr>
            <a:defRPr lang="fr-FR"/>
          </a:defPPr>
          <a:lvl1pPr marL="0" algn="l" defTabSz="1034552" rtl="0" eaLnBrk="1" latinLnBrk="0" hangingPunct="1">
            <a:defRPr sz="2000" kern="1200">
              <a:solidFill>
                <a:schemeClr val="tx1"/>
              </a:solidFill>
              <a:latin typeface="+mn-lt"/>
              <a:ea typeface="+mn-ea"/>
              <a:cs typeface="+mn-cs"/>
            </a:defRPr>
          </a:lvl1pPr>
          <a:lvl2pPr marL="517276" algn="l" defTabSz="1034552" rtl="0" eaLnBrk="1" latinLnBrk="0" hangingPunct="1">
            <a:defRPr sz="2000" kern="1200">
              <a:solidFill>
                <a:schemeClr val="tx1"/>
              </a:solidFill>
              <a:latin typeface="+mn-lt"/>
              <a:ea typeface="+mn-ea"/>
              <a:cs typeface="+mn-cs"/>
            </a:defRPr>
          </a:lvl2pPr>
          <a:lvl3pPr marL="1034552" algn="l" defTabSz="1034552" rtl="0" eaLnBrk="1" latinLnBrk="0" hangingPunct="1">
            <a:defRPr sz="2000" kern="1200">
              <a:solidFill>
                <a:schemeClr val="tx1"/>
              </a:solidFill>
              <a:latin typeface="+mn-lt"/>
              <a:ea typeface="+mn-ea"/>
              <a:cs typeface="+mn-cs"/>
            </a:defRPr>
          </a:lvl3pPr>
          <a:lvl4pPr marL="1551828" algn="l" defTabSz="1034552" rtl="0" eaLnBrk="1" latinLnBrk="0" hangingPunct="1">
            <a:defRPr sz="2000" kern="1200">
              <a:solidFill>
                <a:schemeClr val="tx1"/>
              </a:solidFill>
              <a:latin typeface="+mn-lt"/>
              <a:ea typeface="+mn-ea"/>
              <a:cs typeface="+mn-cs"/>
            </a:defRPr>
          </a:lvl4pPr>
          <a:lvl5pPr marL="2069104" algn="l" defTabSz="1034552" rtl="0" eaLnBrk="1" latinLnBrk="0" hangingPunct="1">
            <a:defRPr sz="2000" kern="1200">
              <a:solidFill>
                <a:schemeClr val="tx1"/>
              </a:solidFill>
              <a:latin typeface="+mn-lt"/>
              <a:ea typeface="+mn-ea"/>
              <a:cs typeface="+mn-cs"/>
            </a:defRPr>
          </a:lvl5pPr>
          <a:lvl6pPr marL="2586380" algn="l" defTabSz="1034552" rtl="0" eaLnBrk="1" latinLnBrk="0" hangingPunct="1">
            <a:defRPr sz="2000" kern="1200">
              <a:solidFill>
                <a:schemeClr val="tx1"/>
              </a:solidFill>
              <a:latin typeface="+mn-lt"/>
              <a:ea typeface="+mn-ea"/>
              <a:cs typeface="+mn-cs"/>
            </a:defRPr>
          </a:lvl6pPr>
          <a:lvl7pPr marL="3103656" algn="l" defTabSz="1034552" rtl="0" eaLnBrk="1" latinLnBrk="0" hangingPunct="1">
            <a:defRPr sz="2000" kern="1200">
              <a:solidFill>
                <a:schemeClr val="tx1"/>
              </a:solidFill>
              <a:latin typeface="+mn-lt"/>
              <a:ea typeface="+mn-ea"/>
              <a:cs typeface="+mn-cs"/>
            </a:defRPr>
          </a:lvl7pPr>
          <a:lvl8pPr marL="3620933" algn="l" defTabSz="1034552" rtl="0" eaLnBrk="1" latinLnBrk="0" hangingPunct="1">
            <a:defRPr sz="2000" kern="1200">
              <a:solidFill>
                <a:schemeClr val="tx1"/>
              </a:solidFill>
              <a:latin typeface="+mn-lt"/>
              <a:ea typeface="+mn-ea"/>
              <a:cs typeface="+mn-cs"/>
            </a:defRPr>
          </a:lvl8pPr>
          <a:lvl9pPr marL="4138209" algn="l" defTabSz="1034552" rtl="0" eaLnBrk="1" latinLnBrk="0" hangingPunct="1">
            <a:defRPr sz="2000" kern="1200">
              <a:solidFill>
                <a:schemeClr val="tx1"/>
              </a:solidFill>
              <a:latin typeface="+mn-lt"/>
              <a:ea typeface="+mn-ea"/>
              <a:cs typeface="+mn-cs"/>
            </a:defRPr>
          </a:lvl9pPr>
        </a:lstStyle>
        <a:p>
          <a:pPr marL="0" indent="0" algn="l" defTabSz="1034552" rtl="0" eaLnBrk="1" latinLnBrk="0" hangingPunct="1">
            <a:lnSpc>
              <a:spcPct val="115000"/>
            </a:lnSpc>
          </a:pPr>
          <a:r>
            <a:rPr lang="fr-FR" sz="1050" b="1" kern="1200" cap="all" baseline="0">
              <a:solidFill>
                <a:srgbClr val="000000"/>
              </a:solidFill>
              <a:latin typeface="+mn-lt"/>
              <a:ea typeface="Calibri"/>
              <a:cs typeface="Arial"/>
            </a:rPr>
            <a:t>Profil des demandeurs d’emploi allocataires du RSA (cat. A, B, C)  </a:t>
          </a:r>
        </a:p>
        <a:p>
          <a:pPr marL="0" indent="0" algn="l" defTabSz="1034552" rtl="0" eaLnBrk="1" latinLnBrk="0" hangingPunct="1">
            <a:lnSpc>
              <a:spcPct val="115000"/>
            </a:lnSpc>
          </a:pPr>
          <a:r>
            <a:rPr lang="fr-FR" sz="1000" i="1" kern="1200">
              <a:solidFill>
                <a:srgbClr val="1D1E3C"/>
              </a:solidFill>
              <a:latin typeface="+mn-lt"/>
              <a:ea typeface="Calibri"/>
              <a:cs typeface="Arial"/>
            </a:rPr>
            <a:t>Comparaison avec l’ensemble des inscrits du périmètre</a:t>
          </a:r>
        </a:p>
      </xdr:txBody>
    </xdr:sp>
    <xdr:clientData/>
  </xdr:twoCellAnchor>
  <xdr:twoCellAnchor>
    <xdr:from>
      <xdr:col>18</xdr:col>
      <xdr:colOff>647700</xdr:colOff>
      <xdr:row>14</xdr:row>
      <xdr:rowOff>11430</xdr:rowOff>
    </xdr:from>
    <xdr:to>
      <xdr:col>22</xdr:col>
      <xdr:colOff>647700</xdr:colOff>
      <xdr:row>16</xdr:row>
      <xdr:rowOff>78106</xdr:rowOff>
    </xdr:to>
    <xdr:sp macro="" textlink="">
      <xdr:nvSpPr>
        <xdr:cNvPr id="7" name="Zone de texte 21">
          <a:extLst>
            <a:ext uri="{FF2B5EF4-FFF2-40B4-BE49-F238E27FC236}">
              <a16:creationId xmlns:a16="http://schemas.microsoft.com/office/drawing/2014/main" id="{33404CDF-B980-44E9-AA58-8310307F68B7}"/>
            </a:ext>
          </a:extLst>
        </xdr:cNvPr>
        <xdr:cNvSpPr txBox="1"/>
      </xdr:nvSpPr>
      <xdr:spPr>
        <a:xfrm>
          <a:off x="14573250" y="2630805"/>
          <a:ext cx="3209925" cy="409576"/>
        </a:xfrm>
        <a:prstGeom prst="rect">
          <a:avLst/>
        </a:prstGeom>
        <a:noFill/>
        <a:ln w="6350">
          <a:noFill/>
        </a:ln>
        <a:effectLst/>
      </xdr:spPr>
      <xdr:txBody>
        <a:bodyPr rot="0" spcFirstLastPara="0" vert="horz" wrap="square" lIns="103455" tIns="51728" rIns="103455" bIns="51728" numCol="1" spcCol="0" rtlCol="0" fromWordArt="0" anchor="t" anchorCtr="0" forceAA="0" compatLnSpc="1">
          <a:prstTxWarp prst="textNoShape">
            <a:avLst/>
          </a:prstTxWarp>
          <a:noAutofit/>
        </a:bodyPr>
        <a:lstStyle>
          <a:defPPr>
            <a:defRPr lang="fr-FR"/>
          </a:defPPr>
          <a:lvl1pPr marL="0" algn="l" defTabSz="1034552" rtl="0" eaLnBrk="1" latinLnBrk="0" hangingPunct="1">
            <a:defRPr sz="2000" kern="1200">
              <a:solidFill>
                <a:schemeClr val="tx1"/>
              </a:solidFill>
              <a:latin typeface="+mn-lt"/>
              <a:ea typeface="+mn-ea"/>
              <a:cs typeface="+mn-cs"/>
            </a:defRPr>
          </a:lvl1pPr>
          <a:lvl2pPr marL="517276" algn="l" defTabSz="1034552" rtl="0" eaLnBrk="1" latinLnBrk="0" hangingPunct="1">
            <a:defRPr sz="2000" kern="1200">
              <a:solidFill>
                <a:schemeClr val="tx1"/>
              </a:solidFill>
              <a:latin typeface="+mn-lt"/>
              <a:ea typeface="+mn-ea"/>
              <a:cs typeface="+mn-cs"/>
            </a:defRPr>
          </a:lvl2pPr>
          <a:lvl3pPr marL="1034552" algn="l" defTabSz="1034552" rtl="0" eaLnBrk="1" latinLnBrk="0" hangingPunct="1">
            <a:defRPr sz="2000" kern="1200">
              <a:solidFill>
                <a:schemeClr val="tx1"/>
              </a:solidFill>
              <a:latin typeface="+mn-lt"/>
              <a:ea typeface="+mn-ea"/>
              <a:cs typeface="+mn-cs"/>
            </a:defRPr>
          </a:lvl3pPr>
          <a:lvl4pPr marL="1551828" algn="l" defTabSz="1034552" rtl="0" eaLnBrk="1" latinLnBrk="0" hangingPunct="1">
            <a:defRPr sz="2000" kern="1200">
              <a:solidFill>
                <a:schemeClr val="tx1"/>
              </a:solidFill>
              <a:latin typeface="+mn-lt"/>
              <a:ea typeface="+mn-ea"/>
              <a:cs typeface="+mn-cs"/>
            </a:defRPr>
          </a:lvl4pPr>
          <a:lvl5pPr marL="2069104" algn="l" defTabSz="1034552" rtl="0" eaLnBrk="1" latinLnBrk="0" hangingPunct="1">
            <a:defRPr sz="2000" kern="1200">
              <a:solidFill>
                <a:schemeClr val="tx1"/>
              </a:solidFill>
              <a:latin typeface="+mn-lt"/>
              <a:ea typeface="+mn-ea"/>
              <a:cs typeface="+mn-cs"/>
            </a:defRPr>
          </a:lvl5pPr>
          <a:lvl6pPr marL="2586380" algn="l" defTabSz="1034552" rtl="0" eaLnBrk="1" latinLnBrk="0" hangingPunct="1">
            <a:defRPr sz="2000" kern="1200">
              <a:solidFill>
                <a:schemeClr val="tx1"/>
              </a:solidFill>
              <a:latin typeface="+mn-lt"/>
              <a:ea typeface="+mn-ea"/>
              <a:cs typeface="+mn-cs"/>
            </a:defRPr>
          </a:lvl6pPr>
          <a:lvl7pPr marL="3103656" algn="l" defTabSz="1034552" rtl="0" eaLnBrk="1" latinLnBrk="0" hangingPunct="1">
            <a:defRPr sz="2000" kern="1200">
              <a:solidFill>
                <a:schemeClr val="tx1"/>
              </a:solidFill>
              <a:latin typeface="+mn-lt"/>
              <a:ea typeface="+mn-ea"/>
              <a:cs typeface="+mn-cs"/>
            </a:defRPr>
          </a:lvl7pPr>
          <a:lvl8pPr marL="3620933" algn="l" defTabSz="1034552" rtl="0" eaLnBrk="1" latinLnBrk="0" hangingPunct="1">
            <a:defRPr sz="2000" kern="1200">
              <a:solidFill>
                <a:schemeClr val="tx1"/>
              </a:solidFill>
              <a:latin typeface="+mn-lt"/>
              <a:ea typeface="+mn-ea"/>
              <a:cs typeface="+mn-cs"/>
            </a:defRPr>
          </a:lvl8pPr>
          <a:lvl9pPr marL="4138209" algn="l" defTabSz="1034552" rtl="0" eaLnBrk="1" latinLnBrk="0" hangingPunct="1">
            <a:defRPr sz="2000" kern="1200">
              <a:solidFill>
                <a:schemeClr val="tx1"/>
              </a:solidFill>
              <a:latin typeface="+mn-lt"/>
              <a:ea typeface="+mn-ea"/>
              <a:cs typeface="+mn-cs"/>
            </a:defRPr>
          </a:lvl9pPr>
        </a:lstStyle>
        <a:p>
          <a:pPr marL="0" indent="0" algn="l" defTabSz="1034552" rtl="0" eaLnBrk="1" latinLnBrk="0" hangingPunct="1">
            <a:lnSpc>
              <a:spcPct val="115000"/>
            </a:lnSpc>
          </a:pPr>
          <a:r>
            <a:rPr lang="fr-FR" sz="1050" b="1" kern="1200" cap="all" baseline="0">
              <a:solidFill>
                <a:srgbClr val="000000"/>
              </a:solidFill>
              <a:latin typeface="+mn-lt"/>
              <a:ea typeface="Calibri"/>
              <a:cs typeface="Arial"/>
            </a:rPr>
            <a:t>Profil des demandeurs d’emploi allocataires du RSA (cat. A, B, C)  </a:t>
          </a:r>
        </a:p>
        <a:p>
          <a:pPr marL="0" indent="0" algn="l" defTabSz="1034552" rtl="0" eaLnBrk="1" latinLnBrk="0" hangingPunct="1">
            <a:lnSpc>
              <a:spcPct val="115000"/>
            </a:lnSpc>
          </a:pPr>
          <a:r>
            <a:rPr lang="fr-FR" sz="1000" i="1" kern="1200">
              <a:solidFill>
                <a:srgbClr val="1D1E3C"/>
              </a:solidFill>
              <a:latin typeface="+mn-lt"/>
              <a:ea typeface="Calibri"/>
              <a:cs typeface="Arial"/>
            </a:rPr>
            <a:t>Comparaison avec l’ensemble des inscrits du périmètre</a:t>
          </a:r>
        </a:p>
      </xdr:txBody>
    </xdr:sp>
    <xdr:clientData/>
  </xdr:twoCellAnchor>
  <xdr:twoCellAnchor>
    <xdr:from>
      <xdr:col>12</xdr:col>
      <xdr:colOff>66675</xdr:colOff>
      <xdr:row>24</xdr:row>
      <xdr:rowOff>400050</xdr:rowOff>
    </xdr:from>
    <xdr:to>
      <xdr:col>17</xdr:col>
      <xdr:colOff>617221</xdr:colOff>
      <xdr:row>26</xdr:row>
      <xdr:rowOff>1906</xdr:rowOff>
    </xdr:to>
    <xdr:sp macro="" textlink="">
      <xdr:nvSpPr>
        <xdr:cNvPr id="8" name="Zone de texte 21">
          <a:extLst>
            <a:ext uri="{FF2B5EF4-FFF2-40B4-BE49-F238E27FC236}">
              <a16:creationId xmlns:a16="http://schemas.microsoft.com/office/drawing/2014/main" id="{86AACFE3-0C38-49B9-A1EC-17DB54A7ED7F}"/>
            </a:ext>
          </a:extLst>
        </xdr:cNvPr>
        <xdr:cNvSpPr txBox="1"/>
      </xdr:nvSpPr>
      <xdr:spPr>
        <a:xfrm>
          <a:off x="9305925" y="5295900"/>
          <a:ext cx="4455796" cy="411481"/>
        </a:xfrm>
        <a:prstGeom prst="rect">
          <a:avLst/>
        </a:prstGeom>
        <a:noFill/>
        <a:ln w="6350">
          <a:noFill/>
        </a:ln>
        <a:effectLst/>
      </xdr:spPr>
      <xdr:txBody>
        <a:bodyPr rot="0" spcFirstLastPara="0" vert="horz" wrap="square" lIns="103455" tIns="51728" rIns="103455" bIns="51728" numCol="1" spcCol="0" rtlCol="0" fromWordArt="0" anchor="t" anchorCtr="0" forceAA="0" compatLnSpc="1">
          <a:prstTxWarp prst="textNoShape">
            <a:avLst/>
          </a:prstTxWarp>
          <a:noAutofit/>
        </a:bodyPr>
        <a:lstStyle>
          <a:defPPr>
            <a:defRPr lang="fr-FR"/>
          </a:defPPr>
          <a:lvl1pPr marL="0" algn="l" defTabSz="1034552" rtl="0" eaLnBrk="1" latinLnBrk="0" hangingPunct="1">
            <a:defRPr sz="2000" kern="1200">
              <a:solidFill>
                <a:schemeClr val="tx1"/>
              </a:solidFill>
              <a:latin typeface="+mn-lt"/>
              <a:ea typeface="+mn-ea"/>
              <a:cs typeface="+mn-cs"/>
            </a:defRPr>
          </a:lvl1pPr>
          <a:lvl2pPr marL="517276" algn="l" defTabSz="1034552" rtl="0" eaLnBrk="1" latinLnBrk="0" hangingPunct="1">
            <a:defRPr sz="2000" kern="1200">
              <a:solidFill>
                <a:schemeClr val="tx1"/>
              </a:solidFill>
              <a:latin typeface="+mn-lt"/>
              <a:ea typeface="+mn-ea"/>
              <a:cs typeface="+mn-cs"/>
            </a:defRPr>
          </a:lvl2pPr>
          <a:lvl3pPr marL="1034552" algn="l" defTabSz="1034552" rtl="0" eaLnBrk="1" latinLnBrk="0" hangingPunct="1">
            <a:defRPr sz="2000" kern="1200">
              <a:solidFill>
                <a:schemeClr val="tx1"/>
              </a:solidFill>
              <a:latin typeface="+mn-lt"/>
              <a:ea typeface="+mn-ea"/>
              <a:cs typeface="+mn-cs"/>
            </a:defRPr>
          </a:lvl3pPr>
          <a:lvl4pPr marL="1551828" algn="l" defTabSz="1034552" rtl="0" eaLnBrk="1" latinLnBrk="0" hangingPunct="1">
            <a:defRPr sz="2000" kern="1200">
              <a:solidFill>
                <a:schemeClr val="tx1"/>
              </a:solidFill>
              <a:latin typeface="+mn-lt"/>
              <a:ea typeface="+mn-ea"/>
              <a:cs typeface="+mn-cs"/>
            </a:defRPr>
          </a:lvl4pPr>
          <a:lvl5pPr marL="2069104" algn="l" defTabSz="1034552" rtl="0" eaLnBrk="1" latinLnBrk="0" hangingPunct="1">
            <a:defRPr sz="2000" kern="1200">
              <a:solidFill>
                <a:schemeClr val="tx1"/>
              </a:solidFill>
              <a:latin typeface="+mn-lt"/>
              <a:ea typeface="+mn-ea"/>
              <a:cs typeface="+mn-cs"/>
            </a:defRPr>
          </a:lvl5pPr>
          <a:lvl6pPr marL="2586380" algn="l" defTabSz="1034552" rtl="0" eaLnBrk="1" latinLnBrk="0" hangingPunct="1">
            <a:defRPr sz="2000" kern="1200">
              <a:solidFill>
                <a:schemeClr val="tx1"/>
              </a:solidFill>
              <a:latin typeface="+mn-lt"/>
              <a:ea typeface="+mn-ea"/>
              <a:cs typeface="+mn-cs"/>
            </a:defRPr>
          </a:lvl6pPr>
          <a:lvl7pPr marL="3103656" algn="l" defTabSz="1034552" rtl="0" eaLnBrk="1" latinLnBrk="0" hangingPunct="1">
            <a:defRPr sz="2000" kern="1200">
              <a:solidFill>
                <a:schemeClr val="tx1"/>
              </a:solidFill>
              <a:latin typeface="+mn-lt"/>
              <a:ea typeface="+mn-ea"/>
              <a:cs typeface="+mn-cs"/>
            </a:defRPr>
          </a:lvl7pPr>
          <a:lvl8pPr marL="3620933" algn="l" defTabSz="1034552" rtl="0" eaLnBrk="1" latinLnBrk="0" hangingPunct="1">
            <a:defRPr sz="2000" kern="1200">
              <a:solidFill>
                <a:schemeClr val="tx1"/>
              </a:solidFill>
              <a:latin typeface="+mn-lt"/>
              <a:ea typeface="+mn-ea"/>
              <a:cs typeface="+mn-cs"/>
            </a:defRPr>
          </a:lvl8pPr>
          <a:lvl9pPr marL="4138209" algn="l" defTabSz="1034552" rtl="0" eaLnBrk="1" latinLnBrk="0" hangingPunct="1">
            <a:defRPr sz="2000" kern="1200">
              <a:solidFill>
                <a:schemeClr val="tx1"/>
              </a:solidFill>
              <a:latin typeface="+mn-lt"/>
              <a:ea typeface="+mn-ea"/>
              <a:cs typeface="+mn-cs"/>
            </a:defRPr>
          </a:lvl9pPr>
        </a:lstStyle>
        <a:p>
          <a:pPr marL="0" indent="0" algn="l" defTabSz="1034552" rtl="0" eaLnBrk="1" latinLnBrk="0" hangingPunct="1">
            <a:lnSpc>
              <a:spcPct val="115000"/>
            </a:lnSpc>
          </a:pPr>
          <a:r>
            <a:rPr lang="fr-FR" sz="1050" b="1" kern="1200" cap="all" baseline="0">
              <a:solidFill>
                <a:srgbClr val="000000"/>
              </a:solidFill>
              <a:latin typeface="+mn-lt"/>
              <a:ea typeface="Calibri"/>
              <a:cs typeface="Arial"/>
            </a:rPr>
            <a:t>Profil des demandeurs d’emploi allocataires du RSA (cat. A, B, C)  </a:t>
          </a:r>
        </a:p>
        <a:p>
          <a:pPr marL="0" indent="0" algn="l" defTabSz="1034552" rtl="0" eaLnBrk="1" latinLnBrk="0" hangingPunct="1">
            <a:lnSpc>
              <a:spcPct val="115000"/>
            </a:lnSpc>
          </a:pPr>
          <a:r>
            <a:rPr lang="fr-FR" sz="1000" i="1" kern="1200">
              <a:solidFill>
                <a:srgbClr val="1D1E3C"/>
              </a:solidFill>
              <a:latin typeface="+mn-lt"/>
              <a:ea typeface="Calibri"/>
              <a:cs typeface="Arial"/>
            </a:rPr>
            <a:t>Comparaison avec l’ensemble des inscrits du périmètre</a:t>
          </a:r>
        </a:p>
      </xdr:txBody>
    </xdr:sp>
    <xdr:clientData/>
  </xdr:twoCellAnchor>
  <xdr:twoCellAnchor>
    <xdr:from>
      <xdr:col>13</xdr:col>
      <xdr:colOff>721994</xdr:colOff>
      <xdr:row>67</xdr:row>
      <xdr:rowOff>173355</xdr:rowOff>
    </xdr:from>
    <xdr:to>
      <xdr:col>17</xdr:col>
      <xdr:colOff>80009</xdr:colOff>
      <xdr:row>69</xdr:row>
      <xdr:rowOff>31115</xdr:rowOff>
    </xdr:to>
    <xdr:sp macro="" textlink="">
      <xdr:nvSpPr>
        <xdr:cNvPr id="28" name="Zone de texte 21">
          <a:extLst>
            <a:ext uri="{FF2B5EF4-FFF2-40B4-BE49-F238E27FC236}">
              <a16:creationId xmlns:a16="http://schemas.microsoft.com/office/drawing/2014/main" id="{4D1A3687-C6C0-4387-A6E4-B015849B5E61}"/>
            </a:ext>
          </a:extLst>
        </xdr:cNvPr>
        <xdr:cNvSpPr txBox="1"/>
      </xdr:nvSpPr>
      <xdr:spPr>
        <a:xfrm>
          <a:off x="10742294" y="14298930"/>
          <a:ext cx="2482215" cy="257810"/>
        </a:xfrm>
        <a:prstGeom prst="rect">
          <a:avLst/>
        </a:prstGeom>
        <a:noFill/>
        <a:ln w="6350">
          <a:noFill/>
        </a:ln>
        <a:effectLst/>
      </xdr:spPr>
      <xdr:txBody>
        <a:bodyPr rot="0" spcFirstLastPara="0" vert="horz" wrap="square" lIns="103455" tIns="51728" rIns="103455" bIns="51728" numCol="1" spcCol="0" rtlCol="0" fromWordArt="0" anchor="t" anchorCtr="0" forceAA="0" compatLnSpc="1">
          <a:prstTxWarp prst="textNoShape">
            <a:avLst/>
          </a:prstTxWarp>
          <a:noAutofit/>
        </a:bodyPr>
        <a:lstStyle>
          <a:defPPr>
            <a:defRPr lang="fr-FR"/>
          </a:defPPr>
          <a:lvl1pPr marL="0" algn="l" defTabSz="1034552" rtl="0" eaLnBrk="1" latinLnBrk="0" hangingPunct="1">
            <a:defRPr sz="2000" kern="1200">
              <a:solidFill>
                <a:sysClr val="windowText" lastClr="000000"/>
              </a:solidFill>
              <a:latin typeface="Calibri"/>
            </a:defRPr>
          </a:lvl1pPr>
          <a:lvl2pPr marL="517276" algn="l" defTabSz="1034552" rtl="0" eaLnBrk="1" latinLnBrk="0" hangingPunct="1">
            <a:defRPr sz="2000" kern="1200">
              <a:solidFill>
                <a:sysClr val="windowText" lastClr="000000"/>
              </a:solidFill>
              <a:latin typeface="Calibri"/>
            </a:defRPr>
          </a:lvl2pPr>
          <a:lvl3pPr marL="1034552" algn="l" defTabSz="1034552" rtl="0" eaLnBrk="1" latinLnBrk="0" hangingPunct="1">
            <a:defRPr sz="2000" kern="1200">
              <a:solidFill>
                <a:sysClr val="windowText" lastClr="000000"/>
              </a:solidFill>
              <a:latin typeface="Calibri"/>
            </a:defRPr>
          </a:lvl3pPr>
          <a:lvl4pPr marL="1551828" algn="l" defTabSz="1034552" rtl="0" eaLnBrk="1" latinLnBrk="0" hangingPunct="1">
            <a:defRPr sz="2000" kern="1200">
              <a:solidFill>
                <a:sysClr val="windowText" lastClr="000000"/>
              </a:solidFill>
              <a:latin typeface="Calibri"/>
            </a:defRPr>
          </a:lvl4pPr>
          <a:lvl5pPr marL="2069104" algn="l" defTabSz="1034552" rtl="0" eaLnBrk="1" latinLnBrk="0" hangingPunct="1">
            <a:defRPr sz="2000" kern="1200">
              <a:solidFill>
                <a:sysClr val="windowText" lastClr="000000"/>
              </a:solidFill>
              <a:latin typeface="Calibri"/>
            </a:defRPr>
          </a:lvl5pPr>
          <a:lvl6pPr marL="2586380" algn="l" defTabSz="1034552" rtl="0" eaLnBrk="1" latinLnBrk="0" hangingPunct="1">
            <a:defRPr sz="2000" kern="1200">
              <a:solidFill>
                <a:sysClr val="windowText" lastClr="000000"/>
              </a:solidFill>
              <a:latin typeface="Calibri"/>
            </a:defRPr>
          </a:lvl6pPr>
          <a:lvl7pPr marL="3103656" algn="l" defTabSz="1034552" rtl="0" eaLnBrk="1" latinLnBrk="0" hangingPunct="1">
            <a:defRPr sz="2000" kern="1200">
              <a:solidFill>
                <a:sysClr val="windowText" lastClr="000000"/>
              </a:solidFill>
              <a:latin typeface="Calibri"/>
            </a:defRPr>
          </a:lvl7pPr>
          <a:lvl8pPr marL="3620933" algn="l" defTabSz="1034552" rtl="0" eaLnBrk="1" latinLnBrk="0" hangingPunct="1">
            <a:defRPr sz="2000" kern="1200">
              <a:solidFill>
                <a:sysClr val="windowText" lastClr="000000"/>
              </a:solidFill>
              <a:latin typeface="Calibri"/>
            </a:defRPr>
          </a:lvl8pPr>
          <a:lvl9pPr marL="4138209" algn="l" defTabSz="1034552" rtl="0" eaLnBrk="1" latinLnBrk="0" hangingPunct="1">
            <a:defRPr sz="2000" kern="1200">
              <a:solidFill>
                <a:sysClr val="windowText" lastClr="000000"/>
              </a:solidFill>
              <a:latin typeface="Calibri"/>
            </a:defRPr>
          </a:lvl9pPr>
        </a:lstStyle>
        <a:p>
          <a:pPr marL="0" marR="0" lvl="0" indent="0" algn="l" defTabSz="1034552" rtl="0" eaLnBrk="1" fontAlgn="auto" latinLnBrk="0" hangingPunct="1">
            <a:lnSpc>
              <a:spcPct val="115000"/>
            </a:lnSpc>
            <a:spcBef>
              <a:spcPts val="0"/>
            </a:spcBef>
            <a:spcAft>
              <a:spcPts val="0"/>
            </a:spcAft>
            <a:buClrTx/>
            <a:buSzTx/>
            <a:buFontTx/>
            <a:buNone/>
            <a:tabLst/>
            <a:defRPr/>
          </a:pPr>
          <a:r>
            <a:rPr kumimoji="0" lang="fr-FR" sz="1050" b="1" i="0" u="none" strike="noStrike" kern="1200" cap="all" spc="0" normalizeH="0" baseline="0" noProof="0">
              <a:ln>
                <a:noFill/>
              </a:ln>
              <a:solidFill>
                <a:srgbClr val="000000"/>
              </a:solidFill>
              <a:effectLst/>
              <a:uLnTx/>
              <a:uFillTx/>
              <a:latin typeface="Calibri"/>
              <a:ea typeface="Calibri"/>
              <a:cs typeface="Arial"/>
            </a:rPr>
            <a:t>L'accès à l'emploi dans les 6 mois</a:t>
          </a:r>
        </a:p>
      </xdr:txBody>
    </xdr:sp>
    <xdr:clientData/>
  </xdr:twoCellAnchor>
  <xdr:twoCellAnchor>
    <xdr:from>
      <xdr:col>8</xdr:col>
      <xdr:colOff>590550</xdr:colOff>
      <xdr:row>63</xdr:row>
      <xdr:rowOff>95250</xdr:rowOff>
    </xdr:from>
    <xdr:to>
      <xdr:col>11</xdr:col>
      <xdr:colOff>76320</xdr:colOff>
      <xdr:row>65</xdr:row>
      <xdr:rowOff>19830</xdr:rowOff>
    </xdr:to>
    <xdr:sp macro="" textlink="Date!B4">
      <xdr:nvSpPr>
        <xdr:cNvPr id="30" name="Rectangle : coins arrondis 29">
          <a:extLst>
            <a:ext uri="{FF2B5EF4-FFF2-40B4-BE49-F238E27FC236}">
              <a16:creationId xmlns:a16="http://schemas.microsoft.com/office/drawing/2014/main" id="{FDE0D55A-700B-40ED-8230-6B9C2C96363B}"/>
            </a:ext>
          </a:extLst>
        </xdr:cNvPr>
        <xdr:cNvSpPr/>
      </xdr:nvSpPr>
      <xdr:spPr>
        <a:xfrm>
          <a:off x="6724650" y="13430250"/>
          <a:ext cx="1809870" cy="305580"/>
        </a:xfrm>
        <a:prstGeom prst="roundRect">
          <a:avLst/>
        </a:prstGeom>
        <a:noFill/>
        <a:ln w="12700" cap="flat" cmpd="sng" algn="ctr">
          <a:noFill/>
          <a:prstDash val="sysDash"/>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fld id="{738BD405-6E32-4923-99A1-7604A1391204}" type="TxLink">
            <a:rPr kumimoji="0" lang="en-US" sz="1100" b="1" i="0" u="sng" strike="noStrike" kern="0" cap="none" spc="0" normalizeH="0" baseline="0" noProof="0">
              <a:ln>
                <a:noFill/>
              </a:ln>
              <a:solidFill>
                <a:srgbClr val="406BDE"/>
              </a:solidFill>
              <a:effectLst/>
              <a:uLnTx/>
              <a:uFillTx/>
              <a:latin typeface="+mn-lt"/>
              <a:ea typeface="+mn-ea"/>
              <a:cs typeface="Arial"/>
            </a:rPr>
            <a:pPr marL="0" marR="0" lvl="0" indent="0" algn="r" defTabSz="914400" eaLnBrk="1" fontAlgn="auto" latinLnBrk="0" hangingPunct="1">
              <a:lnSpc>
                <a:spcPct val="100000"/>
              </a:lnSpc>
              <a:spcBef>
                <a:spcPts val="0"/>
              </a:spcBef>
              <a:spcAft>
                <a:spcPts val="0"/>
              </a:spcAft>
              <a:buClrTx/>
              <a:buSzTx/>
              <a:buFontTx/>
              <a:buNone/>
              <a:tabLst/>
              <a:defRPr/>
            </a:pPr>
            <a:t>À fin novembre 2025</a:t>
          </a:fld>
          <a:endParaRPr kumimoji="0" lang="fr-FR" sz="1100" b="1" i="0" u="sng" strike="noStrike" kern="0" cap="none" spc="0" normalizeH="0" baseline="0" noProof="0">
            <a:ln>
              <a:noFill/>
            </a:ln>
            <a:solidFill>
              <a:srgbClr val="406BDE"/>
            </a:solidFill>
            <a:effectLst/>
            <a:uLnTx/>
            <a:uFillTx/>
            <a:latin typeface="+mn-lt"/>
            <a:ea typeface="+mn-ea"/>
            <a:cs typeface="Arial"/>
          </a:endParaRPr>
        </a:p>
      </xdr:txBody>
    </xdr:sp>
    <xdr:clientData/>
  </xdr:twoCellAnchor>
  <xdr:twoCellAnchor>
    <xdr:from>
      <xdr:col>10</xdr:col>
      <xdr:colOff>266699</xdr:colOff>
      <xdr:row>35</xdr:row>
      <xdr:rowOff>164782</xdr:rowOff>
    </xdr:from>
    <xdr:to>
      <xdr:col>11</xdr:col>
      <xdr:colOff>464820</xdr:colOff>
      <xdr:row>37</xdr:row>
      <xdr:rowOff>53340</xdr:rowOff>
    </xdr:to>
    <xdr:sp macro="" textlink="Date!B4">
      <xdr:nvSpPr>
        <xdr:cNvPr id="5" name="ZoneTexte 4">
          <a:extLst>
            <a:ext uri="{FF2B5EF4-FFF2-40B4-BE49-F238E27FC236}">
              <a16:creationId xmlns:a16="http://schemas.microsoft.com/office/drawing/2014/main" id="{0E173D2D-6532-1864-4459-2FFCD59C887E}"/>
            </a:ext>
          </a:extLst>
        </xdr:cNvPr>
        <xdr:cNvSpPr txBox="1"/>
      </xdr:nvSpPr>
      <xdr:spPr>
        <a:xfrm>
          <a:off x="7848599" y="8032432"/>
          <a:ext cx="1074421" cy="231458"/>
        </a:xfrm>
        <a:prstGeom prst="rect">
          <a:avLst/>
        </a:prstGeom>
        <a:noFill/>
        <a:ln w="12700" cap="flat" cmpd="sng" algn="ctr">
          <a:noFill/>
          <a:prstDash val="sysDash"/>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fld id="{A630547C-D575-441B-B2D0-6AF9DD401E7B}" type="TxLink">
            <a:rPr kumimoji="0" lang="en-US" sz="1100" b="1" i="0" u="sng" strike="noStrike" kern="0" cap="none" spc="0" normalizeH="0" baseline="0">
              <a:ln>
                <a:noFill/>
              </a:ln>
              <a:solidFill>
                <a:srgbClr val="406BDE"/>
              </a:solidFill>
              <a:effectLst/>
              <a:uLnTx/>
              <a:uFillTx/>
              <a:latin typeface="+mn-lt"/>
              <a:ea typeface="+mn-ea"/>
              <a:cs typeface="Arial"/>
            </a:rPr>
            <a:pPr marL="0" marR="0" lvl="0" indent="0" algn="r" defTabSz="914400" eaLnBrk="1" fontAlgn="auto" latinLnBrk="0" hangingPunct="1">
              <a:lnSpc>
                <a:spcPct val="100000"/>
              </a:lnSpc>
              <a:spcBef>
                <a:spcPts val="0"/>
              </a:spcBef>
              <a:spcAft>
                <a:spcPts val="0"/>
              </a:spcAft>
              <a:buClrTx/>
              <a:buSzTx/>
              <a:buFontTx/>
              <a:buNone/>
              <a:tabLst/>
              <a:defRPr/>
            </a:pPr>
            <a:t>À fin novembre 2025</a:t>
          </a:fld>
          <a:endParaRPr kumimoji="0" lang="fr-FR" sz="1100" b="1" i="0" u="sng" strike="noStrike" kern="0" cap="none" spc="0" normalizeH="0" baseline="0">
            <a:ln>
              <a:noFill/>
            </a:ln>
            <a:solidFill>
              <a:srgbClr val="406BDE"/>
            </a:solidFill>
            <a:effectLst/>
            <a:uLnTx/>
            <a:uFillTx/>
            <a:latin typeface="+mn-lt"/>
            <a:ea typeface="+mn-ea"/>
            <a:cs typeface="Arial"/>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49</xdr:row>
          <xdr:rowOff>180975</xdr:rowOff>
        </xdr:from>
        <xdr:to>
          <xdr:col>4</xdr:col>
          <xdr:colOff>480060</xdr:colOff>
          <xdr:row>53</xdr:row>
          <xdr:rowOff>30480</xdr:rowOff>
        </xdr:to>
        <xdr:pic>
          <xdr:nvPicPr>
            <xdr:cNvPr id="84662" name="Image 54">
              <a:extLst>
                <a:ext uri="{FF2B5EF4-FFF2-40B4-BE49-F238E27FC236}">
                  <a16:creationId xmlns:a16="http://schemas.microsoft.com/office/drawing/2014/main" id="{02974244-EB45-A949-B036-EC79785731C2}"/>
                </a:ext>
              </a:extLst>
            </xdr:cNvPr>
            <xdr:cNvPicPr>
              <a:picLocks noChangeAspect="1" noChangeArrowheads="1"/>
              <a:extLst>
                <a:ext uri="{84589F7E-364E-4C9E-8A38-B11213B215E9}">
                  <a14:cameraTool cellRange="Alim!$R$2:$U$5" spid="_x0000_s84888"/>
                </a:ext>
              </a:extLst>
            </xdr:cNvPicPr>
          </xdr:nvPicPr>
          <xdr:blipFill>
            <a:blip xmlns:r="http://schemas.openxmlformats.org/officeDocument/2006/relationships" r:embed="rId22"/>
            <a:srcRect/>
            <a:stretch>
              <a:fillRect/>
            </a:stretch>
          </xdr:blipFill>
          <xdr:spPr bwMode="auto">
            <a:xfrm>
              <a:off x="0" y="10563225"/>
              <a:ext cx="3333750" cy="6572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76200</xdr:rowOff>
        </xdr:from>
        <xdr:to>
          <xdr:col>4</xdr:col>
          <xdr:colOff>556260</xdr:colOff>
          <xdr:row>50</xdr:row>
          <xdr:rowOff>160020</xdr:rowOff>
        </xdr:to>
        <xdr:pic>
          <xdr:nvPicPr>
            <xdr:cNvPr id="84663" name="Image 63">
              <a:extLst>
                <a:ext uri="{FF2B5EF4-FFF2-40B4-BE49-F238E27FC236}">
                  <a16:creationId xmlns:a16="http://schemas.microsoft.com/office/drawing/2014/main" id="{D3EB6DDA-9751-17B0-E9C8-F50AD86B725B}"/>
                </a:ext>
              </a:extLst>
            </xdr:cNvPr>
            <xdr:cNvPicPr>
              <a:picLocks noChangeAspect="1" noChangeArrowheads="1"/>
              <a:extLst>
                <a:ext uri="{84589F7E-364E-4C9E-8A38-B11213B215E9}">
                  <a14:cameraTool cellRange="Alim!$R$9:$U$13" spid="_x0000_s84889"/>
                </a:ext>
              </a:extLst>
            </xdr:cNvPicPr>
          </xdr:nvPicPr>
          <xdr:blipFill>
            <a:blip xmlns:r="http://schemas.openxmlformats.org/officeDocument/2006/relationships" r:embed="rId18"/>
            <a:srcRect/>
            <a:stretch>
              <a:fillRect/>
            </a:stretch>
          </xdr:blipFill>
          <xdr:spPr bwMode="auto">
            <a:xfrm>
              <a:off x="0" y="9896475"/>
              <a:ext cx="3409950" cy="82867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0.41274</cdr:x>
      <cdr:y>0.33283</cdr:y>
    </cdr:from>
    <cdr:to>
      <cdr:x>0.58726</cdr:x>
      <cdr:y>0.66717</cdr:y>
    </cdr:to>
    <cdr:sp macro="" textlink="">
      <cdr:nvSpPr>
        <cdr:cNvPr id="2" name="ZoneTexte 1">
          <a:extLst xmlns:a="http://schemas.openxmlformats.org/drawingml/2006/main">
            <a:ext uri="{FF2B5EF4-FFF2-40B4-BE49-F238E27FC236}">
              <a16:creationId xmlns:a16="http://schemas.microsoft.com/office/drawing/2014/main" id="{AB72AABD-A0B8-F738-BE54-B11F6A85BBB0}"/>
            </a:ext>
          </a:extLst>
        </cdr:cNvPr>
        <cdr:cNvSpPr txBox="1"/>
      </cdr:nvSpPr>
      <cdr:spPr>
        <a:xfrm xmlns:a="http://schemas.openxmlformats.org/drawingml/2006/main">
          <a:off x="2162492" y="910272"/>
          <a:ext cx="914400" cy="914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kern="1200"/>
        </a:p>
      </cdr:txBody>
    </cdr:sp>
  </cdr:relSizeAnchor>
</c:userShapes>
</file>

<file path=xl/theme/theme1.xml><?xml version="1.0" encoding="utf-8"?>
<a:theme xmlns:a="http://schemas.openxmlformats.org/drawingml/2006/main" name="Thème Office">
  <a:themeElements>
    <a:clrScheme name="nouvelle_charte">
      <a:dk1>
        <a:srgbClr val="B49FB9"/>
      </a:dk1>
      <a:lt1>
        <a:srgbClr val="DACFDC"/>
      </a:lt1>
      <a:dk2>
        <a:srgbClr val="FACA66"/>
      </a:dk2>
      <a:lt2>
        <a:srgbClr val="F7A600"/>
      </a:lt2>
      <a:accent1>
        <a:srgbClr val="441051"/>
      </a:accent1>
      <a:accent2>
        <a:srgbClr val="E2EDF0"/>
      </a:accent2>
      <a:accent3>
        <a:srgbClr val="B6E0E2"/>
      </a:accent3>
      <a:accent4>
        <a:srgbClr val="33B7B7"/>
      </a:accent4>
      <a:accent5>
        <a:srgbClr val="E8423B"/>
      </a:accent5>
      <a:accent6>
        <a:srgbClr val="F7B8AF"/>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nouvelle_charte">
    <a:dk1>
      <a:srgbClr val="B49FB9"/>
    </a:dk1>
    <a:lt1>
      <a:srgbClr val="DACFDC"/>
    </a:lt1>
    <a:dk2>
      <a:srgbClr val="FACA66"/>
    </a:dk2>
    <a:lt2>
      <a:srgbClr val="F7A600"/>
    </a:lt2>
    <a:accent1>
      <a:srgbClr val="441051"/>
    </a:accent1>
    <a:accent2>
      <a:srgbClr val="E2EDF0"/>
    </a:accent2>
    <a:accent3>
      <a:srgbClr val="B6E0E2"/>
    </a:accent3>
    <a:accent4>
      <a:srgbClr val="33B7B7"/>
    </a:accent4>
    <a:accent5>
      <a:srgbClr val="E8423B"/>
    </a:accent5>
    <a:accent6>
      <a:srgbClr val="F7B8AF"/>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2"/>
  <sheetViews>
    <sheetView showGridLines="0" tabSelected="1" zoomScaleNormal="100" zoomScaleSheetLayoutView="100" workbookViewId="0">
      <selection activeCell="O3" sqref="O3"/>
    </sheetView>
  </sheetViews>
  <sheetFormatPr baseColWidth="10" defaultColWidth="11.44140625" defaultRowHeight="13.8"/>
  <cols>
    <col min="1" max="3" width="11.44140625" style="52"/>
    <col min="4" max="4" width="8.5546875" style="52" customWidth="1"/>
    <col min="5" max="5" width="12.5546875" style="52" bestFit="1" customWidth="1"/>
    <col min="6" max="9" width="11.44140625" style="52"/>
    <col min="10" max="10" width="9.6640625" style="52" customWidth="1"/>
    <col min="11" max="11" width="12.6640625" style="52" customWidth="1"/>
    <col min="12" max="19" width="11.44140625" style="52"/>
    <col min="20" max="20" width="11.5546875" style="52" customWidth="1"/>
    <col min="21" max="21" width="12.44140625" style="52" bestFit="1" customWidth="1"/>
    <col min="22" max="16384" width="11.44140625" style="52"/>
  </cols>
  <sheetData>
    <row r="1" spans="1:23">
      <c r="A1" s="50"/>
      <c r="B1" s="50"/>
      <c r="C1" s="50"/>
      <c r="D1" s="50"/>
      <c r="E1" s="50"/>
      <c r="F1" s="50"/>
      <c r="G1" s="50"/>
      <c r="H1" s="50"/>
      <c r="I1" s="50"/>
      <c r="J1" s="50"/>
      <c r="K1" s="50"/>
    </row>
    <row r="2" spans="1:23" ht="23.7" customHeight="1">
      <c r="A2" s="50"/>
      <c r="B2" s="50"/>
      <c r="C2" s="53" t="s">
        <v>2613</v>
      </c>
      <c r="D2" s="136" t="s">
        <v>991</v>
      </c>
      <c r="E2" s="136"/>
      <c r="F2" s="136"/>
      <c r="G2" s="136"/>
      <c r="H2" s="136"/>
      <c r="I2" s="136"/>
      <c r="J2" s="50"/>
      <c r="K2" s="50"/>
      <c r="L2" s="58" t="str">
        <f>IF(D2="Département / Région","Département_Région",D2)</f>
        <v>Département_Région</v>
      </c>
    </row>
    <row r="3" spans="1:23" ht="9" customHeight="1">
      <c r="A3" s="50"/>
      <c r="B3" s="50"/>
      <c r="C3" s="54"/>
      <c r="D3" s="51"/>
      <c r="E3" s="51"/>
      <c r="F3" s="51"/>
      <c r="G3" s="51"/>
      <c r="H3" s="51"/>
      <c r="I3" s="50"/>
      <c r="J3" s="50"/>
      <c r="K3" s="50"/>
    </row>
    <row r="4" spans="1:23" ht="23.7" customHeight="1">
      <c r="A4" s="50"/>
      <c r="B4" s="50"/>
      <c r="C4" s="53" t="s">
        <v>2614</v>
      </c>
      <c r="D4" s="136" t="s">
        <v>2842</v>
      </c>
      <c r="E4" s="136"/>
      <c r="F4" s="136"/>
      <c r="G4" s="136"/>
      <c r="H4" s="136"/>
      <c r="I4" s="136"/>
      <c r="J4" s="50"/>
      <c r="K4" s="50"/>
    </row>
    <row r="5" spans="1:23">
      <c r="A5" s="50"/>
      <c r="B5" s="50"/>
      <c r="C5" s="50"/>
      <c r="D5" s="50"/>
      <c r="E5" s="50"/>
      <c r="F5" s="50"/>
      <c r="G5" s="50"/>
      <c r="H5" s="50"/>
      <c r="I5" s="50"/>
      <c r="J5" s="50"/>
      <c r="K5" s="50"/>
    </row>
    <row r="6" spans="1:23">
      <c r="A6" s="50"/>
      <c r="B6" s="50"/>
      <c r="C6" s="50"/>
      <c r="D6" s="50"/>
      <c r="E6" s="50"/>
      <c r="F6" s="50"/>
      <c r="G6" s="50"/>
      <c r="H6" s="50"/>
      <c r="I6" s="50"/>
      <c r="J6" s="50"/>
      <c r="K6" s="50"/>
    </row>
    <row r="8" spans="1:23">
      <c r="W8" s="59"/>
    </row>
    <row r="9" spans="1:23">
      <c r="W9" s="60"/>
    </row>
    <row r="10" spans="1:23">
      <c r="W10" s="60"/>
    </row>
    <row r="12" spans="1:23">
      <c r="M12" s="156" t="str">
        <f>UPPER(A23)</f>
        <v>DÉPARTEMENT DE SEINE-MARITIME</v>
      </c>
      <c r="N12" s="156"/>
      <c r="O12" s="156"/>
      <c r="P12" s="156"/>
      <c r="Q12" s="156"/>
      <c r="R12" s="156"/>
      <c r="S12" s="156"/>
      <c r="T12" s="156"/>
      <c r="U12" s="156"/>
      <c r="V12" s="156"/>
      <c r="W12" s="156"/>
    </row>
    <row r="13" spans="1:23">
      <c r="M13" s="156"/>
      <c r="N13" s="156"/>
      <c r="O13" s="156"/>
      <c r="P13" s="156"/>
      <c r="Q13" s="156"/>
      <c r="R13" s="156"/>
      <c r="S13" s="156"/>
      <c r="T13" s="156"/>
      <c r="U13" s="156"/>
      <c r="V13" s="156"/>
      <c r="W13" s="156"/>
    </row>
    <row r="14" spans="1:23" ht="15.6">
      <c r="R14" s="158" t="str">
        <f>E24</f>
        <v>AU 4E TRIM. 2025</v>
      </c>
      <c r="S14" s="158"/>
    </row>
    <row r="22" spans="1:26" ht="12.75" customHeight="1">
      <c r="B22" s="61"/>
      <c r="C22" s="61"/>
    </row>
    <row r="23" spans="1:26" ht="52.95" customHeight="1">
      <c r="A23" s="140" t="str">
        <f>D4</f>
        <v>DÉPARTEMENT DE SEINE-MARITIME</v>
      </c>
      <c r="B23" s="140"/>
      <c r="C23" s="140"/>
      <c r="D23" s="140"/>
      <c r="E23" s="140"/>
      <c r="F23" s="140"/>
      <c r="G23" s="140"/>
      <c r="H23" s="140"/>
      <c r="I23" s="140"/>
      <c r="J23" s="62"/>
      <c r="K23" s="62"/>
      <c r="L23" s="62"/>
      <c r="M23" s="159"/>
      <c r="U23" s="63"/>
      <c r="W23" s="64"/>
    </row>
    <row r="24" spans="1:26" ht="19.95" customHeight="1">
      <c r="B24" s="65"/>
      <c r="C24" s="65"/>
      <c r="D24" s="65"/>
      <c r="E24" s="137" t="str">
        <f>UPPER("Au "&amp;TEXT(Date!B2,"Mmmm aaaa"))</f>
        <v>AU 4E TRIM. 2025</v>
      </c>
      <c r="F24" s="137"/>
      <c r="I24" s="66"/>
      <c r="M24" s="159"/>
      <c r="T24" s="157" t="s">
        <v>1130</v>
      </c>
      <c r="U24" s="157"/>
      <c r="V24" s="157" t="str">
        <f>Alim!A30</f>
        <v>Ensemble des demandeurs d'emploi du département</v>
      </c>
      <c r="W24" s="157"/>
    </row>
    <row r="25" spans="1:26" ht="33.450000000000003" customHeight="1">
      <c r="B25" s="44"/>
      <c r="G25" s="45"/>
      <c r="I25" s="67"/>
      <c r="K25" s="68"/>
      <c r="M25" s="69"/>
      <c r="T25" s="157"/>
      <c r="U25" s="157"/>
      <c r="V25" s="157"/>
      <c r="W25" s="157"/>
      <c r="X25" s="68" t="s">
        <v>102</v>
      </c>
      <c r="Z25" s="69"/>
    </row>
    <row r="26" spans="1:26" ht="31.2" customHeight="1">
      <c r="A26" s="42"/>
      <c r="B26" s="41"/>
      <c r="E26" s="139"/>
      <c r="F26" s="139"/>
      <c r="G26" s="43"/>
      <c r="H26" s="42"/>
      <c r="I26" s="70"/>
    </row>
    <row r="27" spans="1:26" ht="31.2" customHeight="1">
      <c r="A27" s="42"/>
      <c r="B27" s="41"/>
      <c r="E27" s="71"/>
      <c r="F27" s="71"/>
      <c r="G27" s="71"/>
      <c r="H27" s="71"/>
      <c r="I27" s="70"/>
    </row>
    <row r="28" spans="1:26" ht="31.2" customHeight="1">
      <c r="A28" s="42"/>
      <c r="B28" s="41"/>
      <c r="E28" s="72"/>
      <c r="F28" s="72"/>
      <c r="G28" s="43"/>
      <c r="H28" s="42"/>
      <c r="I28" s="70"/>
      <c r="T28" s="73"/>
    </row>
    <row r="29" spans="1:26" ht="31.2" customHeight="1">
      <c r="E29" s="72"/>
      <c r="F29" s="72"/>
      <c r="G29" s="74"/>
      <c r="H29" s="75"/>
      <c r="I29" s="76"/>
      <c r="T29" s="77"/>
      <c r="U29" s="78"/>
      <c r="V29" s="79"/>
    </row>
    <row r="30" spans="1:26" ht="12.75" customHeight="1">
      <c r="E30" s="72"/>
      <c r="F30" s="72"/>
      <c r="G30" s="74"/>
      <c r="H30" s="75"/>
      <c r="I30" s="70"/>
      <c r="T30" s="77"/>
      <c r="V30" s="79"/>
    </row>
    <row r="31" spans="1:26" ht="12.75" customHeight="1">
      <c r="E31" s="72"/>
      <c r="F31" s="72"/>
      <c r="G31" s="74"/>
      <c r="H31" s="75"/>
      <c r="I31" s="70"/>
      <c r="T31" s="73"/>
    </row>
    <row r="32" spans="1:26" ht="12.75" customHeight="1">
      <c r="E32" s="72"/>
      <c r="F32" s="72"/>
      <c r="G32" s="74"/>
      <c r="H32" s="75"/>
      <c r="I32" s="80">
        <f>IF(Alim!B7&lt;5,"ND",Alim!B7)</f>
        <v>776</v>
      </c>
      <c r="T32" s="79"/>
      <c r="U32" s="78"/>
    </row>
    <row r="33" spans="1:23">
      <c r="E33" s="72"/>
      <c r="F33" s="72"/>
      <c r="G33" s="74"/>
      <c r="H33" s="75"/>
      <c r="I33" s="81">
        <f>IF(Alim!B8&lt;5,"ND",Alim!B8)</f>
        <v>660</v>
      </c>
    </row>
    <row r="34" spans="1:23" ht="12.6" customHeight="1">
      <c r="E34" s="82"/>
      <c r="F34" s="82"/>
      <c r="G34" s="83"/>
      <c r="H34" s="84"/>
    </row>
    <row r="41" spans="1:23" ht="17.7" customHeight="1">
      <c r="B41" s="138"/>
      <c r="C41" s="138"/>
      <c r="E41" s="138"/>
      <c r="F41" s="138"/>
      <c r="H41" s="138"/>
      <c r="I41" s="138"/>
      <c r="K41" s="133"/>
      <c r="L41" s="133"/>
      <c r="V41" s="85"/>
    </row>
    <row r="42" spans="1:23">
      <c r="B42" s="138"/>
      <c r="C42" s="138"/>
      <c r="E42" s="138"/>
      <c r="F42" s="138"/>
      <c r="H42" s="138"/>
      <c r="I42" s="138"/>
      <c r="K42" s="133"/>
      <c r="L42" s="133"/>
    </row>
    <row r="43" spans="1:23" ht="30" customHeight="1">
      <c r="K43" s="133"/>
      <c r="L43" s="133"/>
    </row>
    <row r="44" spans="1:23" ht="15" customHeight="1">
      <c r="K44" s="133"/>
      <c r="L44" s="133"/>
      <c r="T44" s="160" t="str">
        <f>Alim!C83</f>
        <v>1 - Agent / Agente de propreté de locaux</v>
      </c>
      <c r="U44" s="160"/>
      <c r="V44" s="160"/>
      <c r="W44" s="160"/>
    </row>
    <row r="45" spans="1:23" ht="15" customHeight="1">
      <c r="T45" s="160" t="str">
        <f>Alim!C84</f>
        <v>2 - Employé / Employée de rayon libre-service</v>
      </c>
      <c r="U45" s="160"/>
      <c r="V45" s="160"/>
      <c r="W45" s="160"/>
    </row>
    <row r="46" spans="1:23" ht="15" customHeight="1">
      <c r="A46" s="134" t="str">
        <f>Alim!A15</f>
        <v>DÉPARTEMENT DE SEINE-MARITIME</v>
      </c>
      <c r="B46" s="134"/>
      <c r="D46" s="55">
        <f>Alim!B15</f>
        <v>0.15397096105093339</v>
      </c>
      <c r="T46" s="160" t="str">
        <f>Alim!C85</f>
        <v>3 - Employé familial / Employée familiale</v>
      </c>
      <c r="U46" s="160"/>
      <c r="V46" s="160"/>
      <c r="W46" s="160"/>
    </row>
    <row r="47" spans="1:23" ht="15" customHeight="1">
      <c r="T47" s="160" t="str">
        <f>Alim!C86</f>
        <v>4 - Vendeur / Vendeuse en prêt-à-porter</v>
      </c>
      <c r="U47" s="160"/>
      <c r="V47" s="160"/>
      <c r="W47" s="160"/>
    </row>
    <row r="48" spans="1:23" ht="15" customHeight="1">
      <c r="E48" s="86"/>
      <c r="F48" s="86"/>
      <c r="T48" s="160" t="str">
        <f>Alim!C87</f>
        <v>5 - Manutentionnaire</v>
      </c>
      <c r="U48" s="160"/>
      <c r="V48" s="160"/>
      <c r="W48" s="160"/>
    </row>
    <row r="49" spans="1:29" ht="15.6">
      <c r="A49" s="135" t="str">
        <f>IF(Alim!A14=Alim!A13,Alim!A13,Alim!A14)</f>
        <v>NORMANDIE</v>
      </c>
      <c r="B49" s="135"/>
      <c r="C49" s="88"/>
      <c r="D49" s="56">
        <f>IF(A49="",Alim!B13,Alim!B14)</f>
        <v>0.1295167668368345</v>
      </c>
    </row>
    <row r="50" spans="1:29">
      <c r="E50" s="132"/>
      <c r="F50" s="132"/>
    </row>
    <row r="51" spans="1:29" ht="14.4">
      <c r="B51" s="85"/>
      <c r="P51" s="85"/>
    </row>
    <row r="52" spans="1:29" ht="15.6">
      <c r="A52" s="135" t="str">
        <f>IF(Alim!A13=Alim!A14,"",Alim!A13)</f>
        <v/>
      </c>
      <c r="B52" s="135"/>
      <c r="C52" s="57"/>
      <c r="D52" s="56" t="str">
        <f>IF(Alim!A13=Alim!A14,"",Alim!B13)</f>
        <v/>
      </c>
      <c r="Z52" s="89"/>
    </row>
    <row r="53" spans="1:29" ht="18">
      <c r="J53" s="90"/>
      <c r="W53" s="90"/>
      <c r="Z53" s="91"/>
      <c r="AC53" s="92"/>
    </row>
    <row r="54" spans="1:29" ht="14.4">
      <c r="J54" s="93"/>
      <c r="W54" s="93"/>
    </row>
    <row r="55" spans="1:29" ht="18">
      <c r="J55" s="94"/>
      <c r="K55" s="95"/>
      <c r="W55" s="96"/>
      <c r="X55" s="95"/>
    </row>
    <row r="56" spans="1:29" ht="15.6">
      <c r="K56" s="95"/>
      <c r="M56" s="97">
        <f>Alim!B33</f>
        <v>7020</v>
      </c>
      <c r="N56" s="52" t="s">
        <v>1135</v>
      </c>
      <c r="S56" s="97">
        <f>Alim!B35</f>
        <v>6480</v>
      </c>
      <c r="T56" s="52" t="s">
        <v>1136</v>
      </c>
      <c r="U56" s="98"/>
      <c r="X56" s="95"/>
    </row>
    <row r="57" spans="1:29">
      <c r="M57" s="87" t="s">
        <v>101</v>
      </c>
      <c r="N57" s="99">
        <f>Alim!C33</f>
        <v>0.55861456483126104</v>
      </c>
      <c r="O57" s="52" t="s">
        <v>644</v>
      </c>
      <c r="S57" s="87" t="s">
        <v>101</v>
      </c>
      <c r="T57" s="99">
        <f>Alim!C35</f>
        <v>0.47138964577656672</v>
      </c>
      <c r="U57" s="52" t="s">
        <v>644</v>
      </c>
      <c r="X57" s="95"/>
    </row>
    <row r="58" spans="1:29">
      <c r="M58" s="87" t="str">
        <f>IF(Alim!A1="Normandie","","contre")</f>
        <v>contre</v>
      </c>
      <c r="N58" s="99">
        <f>IF(Alim!A1="Normandie","",Alim!E33)</f>
        <v>0.68089936223111014</v>
      </c>
      <c r="O58" s="52" t="s">
        <v>1129</v>
      </c>
      <c r="S58" s="87" t="str">
        <f>IF(Alim!A1="Normandie","","contre")</f>
        <v>contre</v>
      </c>
      <c r="T58" s="99">
        <f>IF(Alim!A1="Normandie","",Alim!E35)</f>
        <v>0.73815847720230199</v>
      </c>
      <c r="U58" s="52" t="s">
        <v>1129</v>
      </c>
      <c r="X58" s="95"/>
    </row>
    <row r="59" spans="1:29">
      <c r="K59" s="95"/>
      <c r="N59" s="100"/>
      <c r="O59" s="100"/>
      <c r="P59" s="100"/>
      <c r="W59" s="100"/>
      <c r="X59" s="95"/>
    </row>
    <row r="60" spans="1:29">
      <c r="F60" s="101">
        <f>IF(Alim!O20=0,"Pas",ROUND(Alim!O19,2))</f>
        <v>0.26</v>
      </c>
      <c r="G60" s="102" t="str">
        <f>IF(F60="Pas","de QPV",IF(F60="Aucun","ne réside en QPV, comme",IF(ROUND(Alim!N19,2)=ROUND(Alim!O20,2),"d'entre eux résident en QPV ("&amp;TEXT(Alim!N19,"# ###")&amp;" personnes), comme","d'entre eux résident en QPV ("&amp;TEXT(Alim!N19,"# ###")&amp;" personnes), contre")))</f>
        <v>d'entre eux résident en QPV (4 419 personnes), contre</v>
      </c>
      <c r="I60" s="102"/>
      <c r="J60" s="102"/>
      <c r="K60" s="102"/>
      <c r="L60" s="102"/>
      <c r="U60" s="153"/>
      <c r="V60" s="153"/>
      <c r="W60" s="153"/>
      <c r="X60" s="103"/>
      <c r="AA60" s="103"/>
    </row>
    <row r="61" spans="1:29">
      <c r="F61" s="104">
        <f>IF(Alim!O19="Aucun","",IF(ROUND(Alim!O20,2)=ROUND(Alim!O19,2),"",Alim!O20))</f>
        <v>0.16862871629407697</v>
      </c>
      <c r="G61" s="102" t="str">
        <f>IF(F60="Pas","","pour l'"&amp;LOWER(Alim!A20)&amp;".")</f>
        <v>pour l'ensemble des demandeurs d'emploi du département.</v>
      </c>
      <c r="I61" s="102"/>
      <c r="J61" s="105"/>
      <c r="K61" s="102"/>
      <c r="L61" s="102"/>
      <c r="X61" s="103"/>
      <c r="AA61" s="103"/>
    </row>
    <row r="62" spans="1:29" ht="19.95" customHeight="1">
      <c r="J62" s="106"/>
      <c r="K62" s="95"/>
      <c r="R62" s="97">
        <f>IF(VLOOKUP(Alim!C1,FORM_RSA!A:B,2,FALSE)&lt;5,"Moins de 5",VLOOKUP(Alim!C1,FORM_RSA!A:B,2,FALSE))</f>
        <v>2012</v>
      </c>
      <c r="S62" s="97"/>
      <c r="X62" s="95"/>
    </row>
    <row r="63" spans="1:29" ht="15" customHeight="1">
      <c r="K63" s="95"/>
      <c r="P63" s="120" t="str">
        <f>Date!B3</f>
        <v>(Cumul janv. à septembre 2025)</v>
      </c>
      <c r="T63" s="154" t="str">
        <f>"1- "&amp;VLOOKUP(Alim!C1&amp;"_1",FORM_RSA_DOMAINES!A:C,3,FALSE)</f>
        <v>1- Sciences humaines, langues, pédagogie, information communication</v>
      </c>
      <c r="U63" s="154"/>
      <c r="V63" s="154"/>
      <c r="W63" s="154"/>
      <c r="X63" s="95"/>
    </row>
    <row r="64" spans="1:29" ht="15" customHeight="1">
      <c r="P64" s="85"/>
      <c r="T64" s="154"/>
      <c r="U64" s="154"/>
      <c r="V64" s="154"/>
      <c r="W64" s="154"/>
      <c r="X64" s="95"/>
    </row>
    <row r="65" spans="1:27" ht="15" customHeight="1">
      <c r="A65" s="47">
        <f>Alim!B29</f>
        <v>0.53</v>
      </c>
      <c r="B65" s="47">
        <f>Alim!C29</f>
        <v>0.47</v>
      </c>
      <c r="C65" s="107"/>
      <c r="D65" s="48">
        <f>Alim!B30</f>
        <v>0.5</v>
      </c>
      <c r="E65" s="48">
        <f>Alim!C30</f>
        <v>0.5</v>
      </c>
      <c r="F65" s="107"/>
      <c r="G65" s="107"/>
      <c r="H65" s="107"/>
      <c r="I65" s="107"/>
      <c r="J65" s="107"/>
      <c r="K65" s="107"/>
      <c r="L65" s="107"/>
      <c r="T65" s="154" t="str">
        <f>"2- "&amp;VLOOKUP(Alim!C1&amp;"_2",FORM_RSA_DOMAINES!A:C,3,FALSE)</f>
        <v>2- Transport, logistique</v>
      </c>
      <c r="U65" s="154"/>
      <c r="V65" s="154"/>
      <c r="W65" s="154"/>
    </row>
    <row r="66" spans="1:27" ht="17.25" customHeight="1">
      <c r="A66" s="155" t="str">
        <f>Alim!A19</f>
        <v>Demandeurs d'emploi allocataires du RSA</v>
      </c>
      <c r="B66" s="155"/>
      <c r="C66" s="107"/>
      <c r="D66" s="155" t="str">
        <f>Alim!A20</f>
        <v>Ensemble des demandeurs d'emploi du département</v>
      </c>
      <c r="E66" s="155"/>
      <c r="F66" s="107"/>
      <c r="G66" s="107"/>
      <c r="H66" s="107"/>
      <c r="I66" s="107"/>
      <c r="J66" s="107"/>
      <c r="K66" s="107"/>
      <c r="L66" s="107"/>
      <c r="Q66" s="95"/>
      <c r="T66" s="154"/>
      <c r="U66" s="154"/>
      <c r="V66" s="154"/>
      <c r="W66" s="154"/>
    </row>
    <row r="67" spans="1:27" s="107" customFormat="1" ht="16.2" customHeight="1">
      <c r="A67" s="155"/>
      <c r="B67" s="155"/>
      <c r="C67" s="108"/>
      <c r="D67" s="155"/>
      <c r="E67" s="155"/>
      <c r="M67" s="52"/>
      <c r="N67" s="52"/>
      <c r="O67" s="52"/>
      <c r="P67" s="52"/>
      <c r="Q67" s="109"/>
      <c r="R67" s="52"/>
      <c r="S67" s="52"/>
      <c r="T67" s="154" t="str">
        <f>"3- "&amp;VLOOKUP(Alim!C1&amp;"_3",FORM_RSA_DOMAINES!A:C,3,FALSE)</f>
        <v>3- Santé, social, sécurité</v>
      </c>
      <c r="U67" s="154"/>
      <c r="V67" s="154"/>
      <c r="W67" s="154"/>
    </row>
    <row r="68" spans="1:27" s="107" customFormat="1" ht="16.2" customHeight="1">
      <c r="A68" s="155"/>
      <c r="B68" s="155"/>
      <c r="C68" s="108"/>
      <c r="D68" s="155"/>
      <c r="E68" s="155"/>
      <c r="F68" s="52"/>
      <c r="G68" s="52"/>
      <c r="H68" s="52"/>
      <c r="I68" s="52"/>
      <c r="J68" s="142" t="s">
        <v>4102</v>
      </c>
      <c r="K68" s="142"/>
      <c r="L68" s="110"/>
      <c r="M68" s="52"/>
      <c r="N68" s="52"/>
      <c r="O68" s="52"/>
      <c r="P68" s="52"/>
      <c r="Q68" s="92"/>
      <c r="R68" s="52"/>
      <c r="S68" s="52"/>
      <c r="T68" s="154"/>
      <c r="U68" s="154"/>
      <c r="V68" s="154"/>
      <c r="W68" s="154"/>
    </row>
    <row r="69" spans="1:27" s="107" customFormat="1" ht="16.2" customHeight="1">
      <c r="A69" s="52"/>
      <c r="B69" s="52"/>
      <c r="C69" s="52"/>
      <c r="D69" s="52"/>
      <c r="E69" s="52"/>
      <c r="F69" s="52"/>
      <c r="G69" s="52"/>
      <c r="H69" s="52"/>
      <c r="I69" s="52"/>
      <c r="J69" s="142"/>
      <c r="K69" s="142"/>
      <c r="L69" s="110"/>
      <c r="M69" s="52"/>
      <c r="N69" s="52"/>
      <c r="O69" s="52"/>
      <c r="P69" s="52"/>
      <c r="Q69" s="52"/>
      <c r="R69" s="52"/>
      <c r="S69" s="52"/>
      <c r="T69" s="52"/>
      <c r="U69" s="52"/>
      <c r="V69" s="52"/>
      <c r="W69" s="95"/>
    </row>
    <row r="70" spans="1:27" ht="16.2" customHeight="1">
      <c r="E70" s="132"/>
      <c r="F70" s="132"/>
      <c r="J70" s="111">
        <f>Alim!Q19</f>
        <v>6337</v>
      </c>
      <c r="K70" s="112" t="s">
        <v>995</v>
      </c>
      <c r="O70" s="121" t="s">
        <v>4106</v>
      </c>
      <c r="X70" s="96"/>
      <c r="Y70" s="96"/>
      <c r="Z70" s="96"/>
      <c r="AA70" s="96"/>
    </row>
    <row r="71" spans="1:27" ht="16.2" customHeight="1">
      <c r="A71" s="113"/>
      <c r="B71" s="113"/>
      <c r="C71" s="113"/>
      <c r="D71" s="113"/>
      <c r="E71" s="113"/>
      <c r="J71" s="114" t="s">
        <v>996</v>
      </c>
      <c r="K71" s="114"/>
      <c r="O71" s="120" t="str">
        <f>Date!B5</f>
        <v>(Janv. à mars 2025)</v>
      </c>
      <c r="X71" s="96"/>
      <c r="Y71" s="96"/>
      <c r="Z71" s="96"/>
      <c r="AA71" s="96"/>
    </row>
    <row r="72" spans="1:27" ht="16.2" customHeight="1">
      <c r="A72" s="144"/>
      <c r="B72" s="145"/>
      <c r="C72" s="145"/>
      <c r="D72" s="146"/>
      <c r="E72" s="115"/>
      <c r="J72" s="114" t="s">
        <v>997</v>
      </c>
      <c r="K72" s="114"/>
      <c r="O72" s="48">
        <f>Alim!D92</f>
        <v>0.19058548595751784</v>
      </c>
      <c r="P72" s="52" t="s">
        <v>4119</v>
      </c>
      <c r="X72" s="96"/>
      <c r="Y72" s="96"/>
      <c r="Z72" s="96"/>
      <c r="AA72" s="96"/>
    </row>
    <row r="73" spans="1:27" ht="16.2" customHeight="1">
      <c r="A73" s="147"/>
      <c r="B73" s="148"/>
      <c r="C73" s="148"/>
      <c r="D73" s="149"/>
      <c r="E73" s="115"/>
      <c r="O73" s="48"/>
      <c r="P73" s="52" t="s">
        <v>4118</v>
      </c>
      <c r="X73" s="96"/>
      <c r="Y73" s="96"/>
      <c r="Z73" s="96"/>
      <c r="AA73" s="96"/>
    </row>
    <row r="74" spans="1:27" ht="16.2" customHeight="1">
      <c r="A74" s="150">
        <f>Alim!S24</f>
        <v>0.95629265956172915</v>
      </c>
      <c r="B74" s="151"/>
      <c r="C74" s="151"/>
      <c r="D74" s="152"/>
      <c r="E74" s="115"/>
      <c r="O74" s="48">
        <f>Alim!E92</f>
        <v>5.6691566164503611E-2</v>
      </c>
      <c r="P74" s="52" t="s">
        <v>4117</v>
      </c>
    </row>
    <row r="75" spans="1:27" ht="16.2" customHeight="1">
      <c r="A75" s="58"/>
      <c r="B75" s="58"/>
      <c r="C75" s="58"/>
      <c r="D75" s="58"/>
      <c r="L75" s="110"/>
      <c r="M75" s="132"/>
      <c r="N75" s="132"/>
    </row>
    <row r="76" spans="1:27" ht="16.2" customHeight="1">
      <c r="J76" s="142" t="s">
        <v>4103</v>
      </c>
      <c r="K76" s="142"/>
    </row>
    <row r="77" spans="1:27" ht="16.2" customHeight="1">
      <c r="J77" s="142"/>
      <c r="K77" s="142"/>
      <c r="W77" s="88"/>
    </row>
    <row r="78" spans="1:27" ht="16.2" customHeight="1">
      <c r="J78" s="111">
        <f>Alim!R19</f>
        <v>3396</v>
      </c>
      <c r="K78" s="112" t="s">
        <v>995</v>
      </c>
      <c r="N78" s="116"/>
    </row>
    <row r="79" spans="1:27" ht="16.2" customHeight="1">
      <c r="J79" s="114" t="s">
        <v>998</v>
      </c>
      <c r="K79" s="114"/>
    </row>
    <row r="80" spans="1:27" ht="16.2" customHeight="1">
      <c r="J80" s="114" t="s">
        <v>999</v>
      </c>
      <c r="K80" s="114"/>
      <c r="M80" s="117"/>
      <c r="N80" s="117"/>
    </row>
    <row r="81" spans="1:27" ht="16.2" customHeight="1">
      <c r="B81" s="85"/>
      <c r="J81" s="85"/>
      <c r="M81" s="117"/>
      <c r="N81" s="117"/>
    </row>
    <row r="82" spans="1:27" ht="16.2" customHeight="1">
      <c r="A82" s="141" t="s">
        <v>1137</v>
      </c>
      <c r="B82" s="141"/>
      <c r="C82" s="141"/>
      <c r="D82" s="141"/>
      <c r="M82" s="118"/>
      <c r="N82" s="118"/>
      <c r="U82" s="117"/>
      <c r="V82" s="117"/>
      <c r="W82" s="117"/>
    </row>
    <row r="83" spans="1:27" ht="16.2" customHeight="1">
      <c r="C83" s="95"/>
      <c r="M83" s="119"/>
      <c r="N83" s="119"/>
      <c r="O83" s="119"/>
      <c r="P83" s="119"/>
      <c r="Q83" s="119"/>
      <c r="R83" s="119"/>
      <c r="S83" s="119"/>
      <c r="U83" s="117"/>
      <c r="V83" s="117"/>
      <c r="W83" s="117"/>
    </row>
    <row r="84" spans="1:27" ht="16.2" customHeight="1">
      <c r="C84" s="109"/>
      <c r="J84" s="95"/>
      <c r="W84" s="118"/>
    </row>
    <row r="85" spans="1:27">
      <c r="C85" s="92"/>
      <c r="T85" s="119"/>
      <c r="U85" s="119"/>
      <c r="V85" s="119"/>
      <c r="W85" s="119"/>
    </row>
    <row r="92" spans="1:27">
      <c r="J92" s="143"/>
      <c r="K92" s="143"/>
      <c r="L92" s="110"/>
    </row>
    <row r="94" spans="1:27">
      <c r="X94" s="88"/>
      <c r="Y94" s="110"/>
      <c r="Z94" s="132">
        <f>E70</f>
        <v>0</v>
      </c>
      <c r="AA94" s="132"/>
    </row>
    <row r="97" spans="1:27">
      <c r="G97" s="117"/>
      <c r="H97" s="117"/>
      <c r="I97" s="117"/>
      <c r="J97" s="117"/>
      <c r="K97" s="117"/>
      <c r="L97" s="117"/>
      <c r="AA97" s="116" t="s">
        <v>34</v>
      </c>
    </row>
    <row r="98" spans="1:27">
      <c r="G98" s="117"/>
      <c r="H98" s="117"/>
      <c r="I98" s="117"/>
      <c r="J98" s="117"/>
      <c r="K98" s="117"/>
      <c r="L98" s="117"/>
    </row>
    <row r="99" spans="1:27" ht="17.7" customHeight="1">
      <c r="J99" s="118"/>
      <c r="K99" s="118"/>
      <c r="L99" s="118"/>
      <c r="X99" s="117"/>
      <c r="Y99" s="117"/>
      <c r="Z99" s="117"/>
      <c r="AA99" s="117"/>
    </row>
    <row r="100" spans="1:27">
      <c r="A100" s="119"/>
      <c r="B100" s="119"/>
      <c r="C100" s="119"/>
      <c r="D100" s="119"/>
      <c r="E100" s="119"/>
      <c r="F100" s="119"/>
      <c r="G100" s="119"/>
      <c r="H100" s="119"/>
      <c r="I100" s="119"/>
      <c r="J100" s="119"/>
      <c r="K100" s="119"/>
      <c r="L100" s="119"/>
      <c r="X100" s="117"/>
      <c r="Y100" s="117"/>
      <c r="Z100" s="117"/>
      <c r="AA100" s="117"/>
    </row>
    <row r="101" spans="1:27" ht="14.4">
      <c r="X101" s="118"/>
      <c r="Y101" s="118"/>
      <c r="Z101" s="118"/>
      <c r="AA101" s="118"/>
    </row>
    <row r="102" spans="1:27">
      <c r="X102" s="119"/>
      <c r="Y102" s="119"/>
      <c r="Z102" s="119"/>
      <c r="AA102" s="119"/>
    </row>
  </sheetData>
  <mergeCells count="39">
    <mergeCell ref="T46:W46"/>
    <mergeCell ref="T47:W47"/>
    <mergeCell ref="T48:W48"/>
    <mergeCell ref="T45:W45"/>
    <mergeCell ref="T44:W44"/>
    <mergeCell ref="M12:W13"/>
    <mergeCell ref="T24:U25"/>
    <mergeCell ref="V24:W25"/>
    <mergeCell ref="R14:S14"/>
    <mergeCell ref="M23:M24"/>
    <mergeCell ref="E70:F70"/>
    <mergeCell ref="A72:D72"/>
    <mergeCell ref="A73:D73"/>
    <mergeCell ref="A74:D74"/>
    <mergeCell ref="U60:W60"/>
    <mergeCell ref="T63:W64"/>
    <mergeCell ref="T67:W68"/>
    <mergeCell ref="T65:W66"/>
    <mergeCell ref="A66:B68"/>
    <mergeCell ref="J68:K69"/>
    <mergeCell ref="D66:E68"/>
    <mergeCell ref="A82:D82"/>
    <mergeCell ref="Z94:AA94"/>
    <mergeCell ref="M75:N75"/>
    <mergeCell ref="J76:K77"/>
    <mergeCell ref="J92:K92"/>
    <mergeCell ref="D4:I4"/>
    <mergeCell ref="D2:I2"/>
    <mergeCell ref="E24:F24"/>
    <mergeCell ref="B41:C42"/>
    <mergeCell ref="E41:F42"/>
    <mergeCell ref="H41:I42"/>
    <mergeCell ref="E26:F26"/>
    <mergeCell ref="A23:I23"/>
    <mergeCell ref="E50:F50"/>
    <mergeCell ref="K41:L44"/>
    <mergeCell ref="A46:B46"/>
    <mergeCell ref="A49:B49"/>
    <mergeCell ref="A52:B52"/>
  </mergeCells>
  <conditionalFormatting sqref="E26">
    <cfRule type="notContainsBlanks" dxfId="14" priority="1">
      <formula>LEN(TRIM(E26))&gt;0</formula>
    </cfRule>
  </conditionalFormatting>
  <conditionalFormatting sqref="I24 K25 X25">
    <cfRule type="notContainsBlanks" dxfId="13" priority="2">
      <formula>LEN(TRIM(I24))&gt;0</formula>
    </cfRule>
  </conditionalFormatting>
  <dataValidations count="1">
    <dataValidation type="list" allowBlank="1" showInputMessage="1" showErrorMessage="1" sqref="D4:I4" xr:uid="{BC349863-E8AC-4E4E-9823-BE33C038B7C7}">
      <formula1>INDIRECT($L$2)</formula1>
    </dataValidation>
  </dataValidations>
  <printOptions horizontalCentered="1" verticalCentered="1"/>
  <pageMargins left="0" right="0" top="0" bottom="0" header="0" footer="0"/>
  <pageSetup paperSize="9" scale="60" orientation="portrait" horizontalDpi="1200" verticalDpi="1200" r:id="rId1"/>
  <colBreaks count="2" manualBreakCount="2">
    <brk id="12" min="7" max="81" man="1"/>
    <brk id="27" max="1048575" man="1"/>
  </colBreaks>
  <ignoredErrors>
    <ignoredError sqref="T47:T48" evalError="1"/>
  </ignoredError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Nomen!#REF!</xm:f>
          </x14:formula1>
          <xm:sqref>B22:C22</xm:sqref>
        </x14:dataValidation>
        <x14:dataValidation type="list" allowBlank="1" showInputMessage="1" showErrorMessage="1" xr:uid="{00000000-0002-0000-0000-000002000000}">
          <x14:formula1>
            <xm:f>Nomen!$G$2:$G$4</xm:f>
          </x14:formula1>
          <xm:sqref>D2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2">
    <tabColor theme="3"/>
  </sheetPr>
  <dimension ref="A1:I1535"/>
  <sheetViews>
    <sheetView workbookViewId="0">
      <pane ySplit="1" topLeftCell="A1488" activePane="bottomLeft" state="frozen"/>
      <selection activeCell="T29" sqref="T29"/>
      <selection pane="bottomLeft" activeCell="T29" sqref="T29"/>
    </sheetView>
  </sheetViews>
  <sheetFormatPr baseColWidth="10" defaultRowHeight="13.2"/>
  <cols>
    <col min="1" max="1" width="17.6640625" customWidth="1"/>
    <col min="2" max="2" width="17.6640625" style="16" customWidth="1"/>
    <col min="3" max="3" width="12" bestFit="1" customWidth="1"/>
    <col min="12" max="12" width="17.33203125" bestFit="1" customWidth="1"/>
    <col min="13" max="13" width="16.6640625" bestFit="1" customWidth="1"/>
    <col min="14" max="14" width="15" bestFit="1" customWidth="1"/>
    <col min="15" max="15" width="23.6640625" bestFit="1" customWidth="1"/>
    <col min="16" max="16" width="17" bestFit="1" customWidth="1"/>
    <col min="17" max="17" width="17.6640625" bestFit="1" customWidth="1"/>
    <col min="18" max="18" width="14.6640625" bestFit="1" customWidth="1"/>
    <col min="19" max="19" width="25" bestFit="1" customWidth="1"/>
    <col min="20" max="20" width="15.6640625" bestFit="1" customWidth="1"/>
    <col min="21" max="21" width="20.33203125" bestFit="1" customWidth="1"/>
    <col min="22" max="22" width="17" bestFit="1" customWidth="1"/>
    <col min="23" max="23" width="18.33203125" bestFit="1" customWidth="1"/>
    <col min="24" max="24" width="27.33203125" bestFit="1" customWidth="1"/>
    <col min="25" max="25" width="23.5546875" bestFit="1" customWidth="1"/>
    <col min="26" max="26" width="16.33203125" bestFit="1" customWidth="1"/>
    <col min="27" max="27" width="29.44140625" bestFit="1" customWidth="1"/>
    <col min="28" max="28" width="17" bestFit="1" customWidth="1"/>
    <col min="29" max="29" width="14" bestFit="1" customWidth="1"/>
    <col min="30" max="30" width="14.6640625" bestFit="1" customWidth="1"/>
    <col min="31" max="31" width="15.33203125" bestFit="1" customWidth="1"/>
    <col min="32" max="32" width="15.5546875" bestFit="1" customWidth="1"/>
    <col min="33" max="34" width="23" bestFit="1" customWidth="1"/>
    <col min="35" max="35" width="21.6640625" bestFit="1" customWidth="1"/>
    <col min="36" max="36" width="17" bestFit="1" customWidth="1"/>
    <col min="37" max="37" width="6" customWidth="1"/>
    <col min="38" max="38" width="13.33203125" bestFit="1" customWidth="1"/>
  </cols>
  <sheetData>
    <row r="1" spans="1:9" ht="16.8">
      <c r="A1" t="s">
        <v>1138</v>
      </c>
      <c r="B1" s="130" t="s">
        <v>871</v>
      </c>
      <c r="C1" s="130" t="s">
        <v>110</v>
      </c>
      <c r="D1" s="130" t="s">
        <v>111</v>
      </c>
      <c r="E1" s="130" t="s">
        <v>977</v>
      </c>
      <c r="I1" t="s">
        <v>1716</v>
      </c>
    </row>
    <row r="2" spans="1:9" ht="16.8">
      <c r="A2" t="str">
        <f>B2&amp;"_"&amp;E2</f>
        <v>_1</v>
      </c>
      <c r="B2" s="131"/>
      <c r="C2" s="131" t="s">
        <v>118</v>
      </c>
      <c r="D2" s="130">
        <v>1</v>
      </c>
      <c r="E2" s="130">
        <v>1</v>
      </c>
      <c r="I2" t="str">
        <f>VLOOKUP(C2,rome!A:B,2,0)</f>
        <v>Vendeur / Vendeuse en prêt-à-porter</v>
      </c>
    </row>
    <row r="3" spans="1:9" ht="16.8">
      <c r="A3" t="str">
        <f t="shared" ref="A3:A66" si="0">B3&amp;"_"&amp;E3</f>
        <v>_2</v>
      </c>
      <c r="B3" s="131"/>
      <c r="C3" s="131" t="s">
        <v>124</v>
      </c>
      <c r="D3" s="130">
        <v>0</v>
      </c>
      <c r="E3" s="130">
        <v>2</v>
      </c>
      <c r="I3" t="str">
        <f>VLOOKUP(C3,rome!A:B,2,0)</f>
        <v>Equipier polyvalent / Equipière polyvalente de restauration rapide</v>
      </c>
    </row>
    <row r="4" spans="1:9" ht="16.8">
      <c r="A4" t="str">
        <f t="shared" si="0"/>
        <v>_3</v>
      </c>
      <c r="B4" s="131"/>
      <c r="C4" s="131" t="s">
        <v>183</v>
      </c>
      <c r="D4" s="130">
        <v>0</v>
      </c>
      <c r="E4" s="130">
        <v>3</v>
      </c>
      <c r="I4" t="str">
        <f>VLOOKUP(C4,rome!A:B,2,0)</f>
        <v>Menuisier / Menuisière</v>
      </c>
    </row>
    <row r="5" spans="1:9" ht="16.8">
      <c r="A5" t="str">
        <f t="shared" si="0"/>
        <v>_4</v>
      </c>
      <c r="B5" s="131"/>
      <c r="C5" s="131" t="s">
        <v>136</v>
      </c>
      <c r="D5" s="130">
        <v>0</v>
      </c>
      <c r="E5" s="130">
        <v>4</v>
      </c>
      <c r="I5" t="str">
        <f>VLOOKUP(C5,rome!A:B,2,0)</f>
        <v>Agent / Agente de conditionnement</v>
      </c>
    </row>
    <row r="6" spans="1:9" ht="16.8">
      <c r="A6" t="str">
        <f t="shared" si="0"/>
        <v>_5</v>
      </c>
      <c r="B6" s="131"/>
      <c r="C6" s="131" t="s">
        <v>140</v>
      </c>
      <c r="D6" s="130">
        <v>0</v>
      </c>
      <c r="E6" s="130">
        <v>5</v>
      </c>
      <c r="I6" t="str">
        <f>VLOOKUP(C6,rome!A:B,2,0)</f>
        <v>Mécanicien / Mécanicienne automobile</v>
      </c>
    </row>
    <row r="7" spans="1:9" ht="16.8">
      <c r="A7" t="str">
        <f t="shared" si="0"/>
        <v>200010700_1</v>
      </c>
      <c r="B7" s="131" t="s">
        <v>872</v>
      </c>
      <c r="C7" s="131" t="s">
        <v>2319</v>
      </c>
      <c r="D7" s="130">
        <v>55</v>
      </c>
      <c r="E7" s="130">
        <v>1</v>
      </c>
      <c r="I7" t="str">
        <f>VLOOKUP(C7,rome!A:B,2,0)</f>
        <v>Agent / Agente de propreté de locaux</v>
      </c>
    </row>
    <row r="8" spans="1:9" ht="16.8">
      <c r="A8" t="str">
        <f t="shared" si="0"/>
        <v>200010700_2</v>
      </c>
      <c r="B8" s="131" t="s">
        <v>872</v>
      </c>
      <c r="C8" s="131" t="s">
        <v>113</v>
      </c>
      <c r="D8" s="130">
        <v>48</v>
      </c>
      <c r="E8" s="130">
        <v>2</v>
      </c>
      <c r="I8" t="str">
        <f>VLOOKUP(C8,rome!A:B,2,0)</f>
        <v>Employé familial / Employée familiale</v>
      </c>
    </row>
    <row r="9" spans="1:9" ht="16.8">
      <c r="A9" t="str">
        <f t="shared" si="0"/>
        <v>200010700_3</v>
      </c>
      <c r="B9" s="131" t="s">
        <v>872</v>
      </c>
      <c r="C9" s="131" t="s">
        <v>114</v>
      </c>
      <c r="D9" s="130">
        <v>47</v>
      </c>
      <c r="E9" s="130">
        <v>3</v>
      </c>
      <c r="I9" t="str">
        <f>VLOOKUP(C9,rome!A:B,2,0)</f>
        <v>Employé / Employée de rayon libre-service</v>
      </c>
    </row>
    <row r="10" spans="1:9" ht="16.8">
      <c r="A10" t="str">
        <f t="shared" si="0"/>
        <v>200010700_4</v>
      </c>
      <c r="B10" s="131" t="s">
        <v>872</v>
      </c>
      <c r="C10" s="131" t="s">
        <v>117</v>
      </c>
      <c r="D10" s="130">
        <v>38</v>
      </c>
      <c r="E10" s="130">
        <v>4</v>
      </c>
      <c r="I10" t="str">
        <f>VLOOKUP(C10,rome!A:B,2,0)</f>
        <v>Manutentionnaire</v>
      </c>
    </row>
    <row r="11" spans="1:9" ht="16.8">
      <c r="A11" t="str">
        <f t="shared" si="0"/>
        <v>200010700_5</v>
      </c>
      <c r="B11" s="131" t="s">
        <v>872</v>
      </c>
      <c r="C11" s="131" t="s">
        <v>120</v>
      </c>
      <c r="D11" s="130">
        <v>29</v>
      </c>
      <c r="E11" s="130">
        <v>5</v>
      </c>
      <c r="I11" t="str">
        <f>VLOOKUP(C11,rome!A:B,2,0)</f>
        <v>Agent / Agente d'entretien des espaces verts</v>
      </c>
    </row>
    <row r="12" spans="1:9" ht="16.8">
      <c r="A12" t="str">
        <f t="shared" si="0"/>
        <v>200023414_1</v>
      </c>
      <c r="B12" s="131" t="s">
        <v>873</v>
      </c>
      <c r="C12" s="131" t="s">
        <v>2319</v>
      </c>
      <c r="D12" s="130">
        <v>578</v>
      </c>
      <c r="E12" s="130">
        <v>1</v>
      </c>
      <c r="I12" t="str">
        <f>VLOOKUP(C12,rome!A:B,2,0)</f>
        <v>Agent / Agente de propreté de locaux</v>
      </c>
    </row>
    <row r="13" spans="1:9" ht="16.8">
      <c r="A13" t="str">
        <f t="shared" si="0"/>
        <v>200023414_2</v>
      </c>
      <c r="B13" s="131" t="s">
        <v>873</v>
      </c>
      <c r="C13" s="131" t="s">
        <v>114</v>
      </c>
      <c r="D13" s="130">
        <v>262</v>
      </c>
      <c r="E13" s="130">
        <v>2</v>
      </c>
      <c r="I13" t="str">
        <f>VLOOKUP(C13,rome!A:B,2,0)</f>
        <v>Employé / Employée de rayon libre-service</v>
      </c>
    </row>
    <row r="14" spans="1:9" ht="16.8">
      <c r="A14" t="str">
        <f t="shared" si="0"/>
        <v>200023414_3</v>
      </c>
      <c r="B14" s="131" t="s">
        <v>873</v>
      </c>
      <c r="C14" s="131" t="s">
        <v>113</v>
      </c>
      <c r="D14" s="130">
        <v>259</v>
      </c>
      <c r="E14" s="130">
        <v>3</v>
      </c>
      <c r="I14" t="str">
        <f>VLOOKUP(C14,rome!A:B,2,0)</f>
        <v>Employé familial / Employée familiale</v>
      </c>
    </row>
    <row r="15" spans="1:9" ht="16.8">
      <c r="A15" t="str">
        <f t="shared" si="0"/>
        <v>200023414_4</v>
      </c>
      <c r="B15" s="131" t="s">
        <v>873</v>
      </c>
      <c r="C15" s="131" t="s">
        <v>118</v>
      </c>
      <c r="D15" s="130">
        <v>243</v>
      </c>
      <c r="E15" s="130">
        <v>4</v>
      </c>
      <c r="I15" t="str">
        <f>VLOOKUP(C15,rome!A:B,2,0)</f>
        <v>Vendeur / Vendeuse en prêt-à-porter</v>
      </c>
    </row>
    <row r="16" spans="1:9" ht="16.8">
      <c r="A16" t="str">
        <f t="shared" si="0"/>
        <v>200023414_5</v>
      </c>
      <c r="B16" s="131" t="s">
        <v>873</v>
      </c>
      <c r="C16" s="131" t="s">
        <v>116</v>
      </c>
      <c r="D16" s="130">
        <v>222</v>
      </c>
      <c r="E16" s="130">
        <v>5</v>
      </c>
      <c r="I16" t="str">
        <f>VLOOKUP(C16,rome!A:B,2,0)</f>
        <v>Conducteur-livreur / Conductrice-livreuse</v>
      </c>
    </row>
    <row r="17" spans="1:9" ht="16.8">
      <c r="A17" t="str">
        <f t="shared" si="0"/>
        <v>200035103_1</v>
      </c>
      <c r="B17" s="131" t="s">
        <v>874</v>
      </c>
      <c r="C17" s="131" t="s">
        <v>114</v>
      </c>
      <c r="D17" s="130">
        <v>2</v>
      </c>
      <c r="E17" s="130">
        <v>1</v>
      </c>
      <c r="I17" t="str">
        <f>VLOOKUP(C17,rome!A:B,2,0)</f>
        <v>Employé / Employée de rayon libre-service</v>
      </c>
    </row>
    <row r="18" spans="1:9" ht="16.8">
      <c r="A18" t="str">
        <f t="shared" si="0"/>
        <v>200035103_2</v>
      </c>
      <c r="B18" s="131" t="s">
        <v>874</v>
      </c>
      <c r="C18" s="131" t="s">
        <v>2319</v>
      </c>
      <c r="D18" s="130">
        <v>2</v>
      </c>
      <c r="E18" s="130">
        <v>2</v>
      </c>
      <c r="I18" t="str">
        <f>VLOOKUP(C18,rome!A:B,2,0)</f>
        <v>Agent / Agente de propreté de locaux</v>
      </c>
    </row>
    <row r="19" spans="1:9" ht="16.8">
      <c r="A19" t="str">
        <f t="shared" si="0"/>
        <v>200035103_3</v>
      </c>
      <c r="B19" s="131" t="s">
        <v>874</v>
      </c>
      <c r="C19" s="131" t="s">
        <v>122</v>
      </c>
      <c r="D19" s="130">
        <v>2</v>
      </c>
      <c r="E19" s="130">
        <v>3</v>
      </c>
      <c r="I19" t="str">
        <f>VLOOKUP(C19,rome!A:B,2,0)</f>
        <v>Secrétaire</v>
      </c>
    </row>
    <row r="20" spans="1:9" ht="16.8">
      <c r="A20" t="str">
        <f t="shared" si="0"/>
        <v>200035103_4</v>
      </c>
      <c r="B20" s="131" t="s">
        <v>874</v>
      </c>
      <c r="C20" s="131" t="s">
        <v>116</v>
      </c>
      <c r="D20" s="130">
        <v>2</v>
      </c>
      <c r="E20" s="130">
        <v>4</v>
      </c>
      <c r="I20" t="str">
        <f>VLOOKUP(C20,rome!A:B,2,0)</f>
        <v>Conducteur-livreur / Conductrice-livreuse</v>
      </c>
    </row>
    <row r="21" spans="1:9" ht="16.8">
      <c r="A21" t="str">
        <f t="shared" si="0"/>
        <v>200035103_5</v>
      </c>
      <c r="B21" s="131" t="s">
        <v>874</v>
      </c>
      <c r="C21" s="131" t="s">
        <v>205</v>
      </c>
      <c r="D21" s="130">
        <v>1</v>
      </c>
      <c r="E21" s="130">
        <v>5</v>
      </c>
      <c r="I21" t="str">
        <f>VLOOKUP(C21,rome!A:B,2,0)</f>
        <v>Agent / Agente d'entretien des espaces naturels</v>
      </c>
    </row>
    <row r="22" spans="1:9" ht="16.8">
      <c r="A22" t="str">
        <f t="shared" si="0"/>
        <v>200035111_1</v>
      </c>
      <c r="B22" s="131" t="s">
        <v>875</v>
      </c>
      <c r="C22" s="131" t="s">
        <v>2319</v>
      </c>
      <c r="D22" s="130">
        <v>8</v>
      </c>
      <c r="E22" s="130">
        <v>1</v>
      </c>
      <c r="I22" t="str">
        <f>VLOOKUP(C22,rome!A:B,2,0)</f>
        <v>Agent / Agente de propreté de locaux</v>
      </c>
    </row>
    <row r="23" spans="1:9" ht="16.8">
      <c r="A23" t="str">
        <f t="shared" si="0"/>
        <v>200035111_2</v>
      </c>
      <c r="B23" s="131" t="s">
        <v>875</v>
      </c>
      <c r="C23" s="131" t="s">
        <v>120</v>
      </c>
      <c r="D23" s="130">
        <v>4</v>
      </c>
      <c r="E23" s="130">
        <v>2</v>
      </c>
      <c r="I23" t="str">
        <f>VLOOKUP(C23,rome!A:B,2,0)</f>
        <v>Agent / Agente d'entretien des espaces verts</v>
      </c>
    </row>
    <row r="24" spans="1:9" ht="16.8">
      <c r="A24" t="str">
        <f t="shared" si="0"/>
        <v>200035111_3</v>
      </c>
      <c r="B24" s="131" t="s">
        <v>875</v>
      </c>
      <c r="C24" s="131" t="s">
        <v>130</v>
      </c>
      <c r="D24" s="130">
        <v>4</v>
      </c>
      <c r="E24" s="130">
        <v>3</v>
      </c>
      <c r="I24" t="str">
        <f>VLOOKUP(C24,rome!A:B,2,0)</f>
        <v>Agent / Agente d'entretien du bâtiment</v>
      </c>
    </row>
    <row r="25" spans="1:9" ht="16.8">
      <c r="A25" t="str">
        <f t="shared" si="0"/>
        <v>200035111_4</v>
      </c>
      <c r="B25" s="131" t="s">
        <v>875</v>
      </c>
      <c r="C25" s="131" t="s">
        <v>137</v>
      </c>
      <c r="D25" s="130">
        <v>4</v>
      </c>
      <c r="E25" s="130">
        <v>4</v>
      </c>
      <c r="I25" t="str">
        <f>VLOOKUP(C25,rome!A:B,2,0)</f>
        <v>Agent / Agente de service hospitalier (ASH)</v>
      </c>
    </row>
    <row r="26" spans="1:9" ht="16.8">
      <c r="A26" t="str">
        <f t="shared" si="0"/>
        <v>200035111_5</v>
      </c>
      <c r="B26" s="131" t="s">
        <v>875</v>
      </c>
      <c r="C26" s="131" t="s">
        <v>133</v>
      </c>
      <c r="D26" s="130">
        <v>3</v>
      </c>
      <c r="E26" s="130">
        <v>5</v>
      </c>
      <c r="I26" t="str">
        <f>VLOOKUP(C26,rome!A:B,2,0)</f>
        <v>Vendeur / Vendeuse en épicerie</v>
      </c>
    </row>
    <row r="27" spans="1:9" ht="16.8">
      <c r="A27" t="str">
        <f t="shared" si="0"/>
        <v>200035814_1</v>
      </c>
      <c r="B27" s="131" t="s">
        <v>877</v>
      </c>
      <c r="C27" s="131" t="s">
        <v>2319</v>
      </c>
      <c r="D27" s="130">
        <v>45</v>
      </c>
      <c r="E27" s="130">
        <v>1</v>
      </c>
      <c r="I27" t="str">
        <f>VLOOKUP(C27,rome!A:B,2,0)</f>
        <v>Agent / Agente de propreté de locaux</v>
      </c>
    </row>
    <row r="28" spans="1:9" ht="16.8">
      <c r="A28" t="str">
        <f t="shared" si="0"/>
        <v>200035814_2</v>
      </c>
      <c r="B28" s="131" t="s">
        <v>877</v>
      </c>
      <c r="C28" s="131" t="s">
        <v>136</v>
      </c>
      <c r="D28" s="130">
        <v>28</v>
      </c>
      <c r="E28" s="130">
        <v>2</v>
      </c>
      <c r="I28" t="str">
        <f>VLOOKUP(C28,rome!A:B,2,0)</f>
        <v>Agent / Agente de conditionnement</v>
      </c>
    </row>
    <row r="29" spans="1:9" ht="16.8">
      <c r="A29" t="str">
        <f t="shared" si="0"/>
        <v>200035814_3</v>
      </c>
      <c r="B29" s="131" t="s">
        <v>877</v>
      </c>
      <c r="C29" s="131" t="s">
        <v>114</v>
      </c>
      <c r="D29" s="130">
        <v>24</v>
      </c>
      <c r="E29" s="130">
        <v>3</v>
      </c>
      <c r="I29" t="str">
        <f>VLOOKUP(C29,rome!A:B,2,0)</f>
        <v>Employé / Employée de rayon libre-service</v>
      </c>
    </row>
    <row r="30" spans="1:9" ht="16.8">
      <c r="A30" t="str">
        <f t="shared" si="0"/>
        <v>200035814_4</v>
      </c>
      <c r="B30" s="131" t="s">
        <v>877</v>
      </c>
      <c r="C30" s="131" t="s">
        <v>120</v>
      </c>
      <c r="D30" s="130">
        <v>19</v>
      </c>
      <c r="E30" s="130">
        <v>4</v>
      </c>
      <c r="I30" t="str">
        <f>VLOOKUP(C30,rome!A:B,2,0)</f>
        <v>Agent / Agente d'entretien des espaces verts</v>
      </c>
    </row>
    <row r="31" spans="1:9" ht="16.8">
      <c r="A31" t="str">
        <f t="shared" si="0"/>
        <v>200035814_5</v>
      </c>
      <c r="B31" s="131" t="s">
        <v>877</v>
      </c>
      <c r="C31" s="131" t="s">
        <v>113</v>
      </c>
      <c r="D31" s="130">
        <v>15</v>
      </c>
      <c r="E31" s="130">
        <v>5</v>
      </c>
      <c r="I31" t="str">
        <f>VLOOKUP(C31,rome!A:B,2,0)</f>
        <v>Employé familial / Employée familiale</v>
      </c>
    </row>
    <row r="32" spans="1:9" ht="16.8">
      <c r="A32" t="str">
        <f t="shared" si="0"/>
        <v>200036069_1</v>
      </c>
      <c r="B32" s="131" t="s">
        <v>878</v>
      </c>
      <c r="C32" s="131" t="s">
        <v>120</v>
      </c>
      <c r="D32" s="130">
        <v>8</v>
      </c>
      <c r="E32" s="130">
        <v>1</v>
      </c>
      <c r="I32" t="str">
        <f>VLOOKUP(C32,rome!A:B,2,0)</f>
        <v>Agent / Agente d'entretien des espaces verts</v>
      </c>
    </row>
    <row r="33" spans="1:9" ht="16.8">
      <c r="A33" t="str">
        <f t="shared" si="0"/>
        <v>200036069_2</v>
      </c>
      <c r="B33" s="131" t="s">
        <v>878</v>
      </c>
      <c r="C33" s="131" t="s">
        <v>113</v>
      </c>
      <c r="D33" s="130">
        <v>8</v>
      </c>
      <c r="E33" s="130">
        <v>2</v>
      </c>
      <c r="I33" t="str">
        <f>VLOOKUP(C33,rome!A:B,2,0)</f>
        <v>Employé familial / Employée familiale</v>
      </c>
    </row>
    <row r="34" spans="1:9" ht="16.8">
      <c r="A34" t="str">
        <f t="shared" si="0"/>
        <v>200036069_3</v>
      </c>
      <c r="B34" s="131" t="s">
        <v>878</v>
      </c>
      <c r="C34" s="131" t="s">
        <v>136</v>
      </c>
      <c r="D34" s="130">
        <v>6</v>
      </c>
      <c r="E34" s="130">
        <v>3</v>
      </c>
      <c r="I34" t="str">
        <f>VLOOKUP(C34,rome!A:B,2,0)</f>
        <v>Agent / Agente de conditionnement</v>
      </c>
    </row>
    <row r="35" spans="1:9" ht="16.8">
      <c r="A35" t="str">
        <f t="shared" si="0"/>
        <v>200036069_4</v>
      </c>
      <c r="B35" s="131" t="s">
        <v>878</v>
      </c>
      <c r="C35" s="131" t="s">
        <v>2319</v>
      </c>
      <c r="D35" s="130">
        <v>6</v>
      </c>
      <c r="E35" s="130">
        <v>4</v>
      </c>
      <c r="I35" t="str">
        <f>VLOOKUP(C35,rome!A:B,2,0)</f>
        <v>Agent / Agente de propreté de locaux</v>
      </c>
    </row>
    <row r="36" spans="1:9" ht="16.8">
      <c r="A36" t="str">
        <f t="shared" si="0"/>
        <v>200036069_5</v>
      </c>
      <c r="B36" s="131" t="s">
        <v>878</v>
      </c>
      <c r="C36" s="131" t="s">
        <v>128</v>
      </c>
      <c r="D36" s="130">
        <v>3</v>
      </c>
      <c r="E36" s="130">
        <v>5</v>
      </c>
      <c r="I36" t="str">
        <f>VLOOKUP(C36,rome!A:B,2,0)</f>
        <v>Hôte / Hôtesse de caisse</v>
      </c>
    </row>
    <row r="37" spans="1:9" ht="16.8">
      <c r="A37" t="str">
        <f t="shared" si="0"/>
        <v>200040277_1</v>
      </c>
      <c r="B37" s="131" t="s">
        <v>879</v>
      </c>
      <c r="C37" s="131" t="s">
        <v>114</v>
      </c>
      <c r="D37" s="130">
        <v>88</v>
      </c>
      <c r="E37" s="130">
        <v>1</v>
      </c>
      <c r="I37" t="str">
        <f>VLOOKUP(C37,rome!A:B,2,0)</f>
        <v>Employé / Employée de rayon libre-service</v>
      </c>
    </row>
    <row r="38" spans="1:9" ht="16.8">
      <c r="A38" t="str">
        <f t="shared" si="0"/>
        <v>200040277_2</v>
      </c>
      <c r="B38" s="131" t="s">
        <v>879</v>
      </c>
      <c r="C38" s="131" t="s">
        <v>2319</v>
      </c>
      <c r="D38" s="130">
        <v>76</v>
      </c>
      <c r="E38" s="130">
        <v>2</v>
      </c>
      <c r="I38" t="str">
        <f>VLOOKUP(C38,rome!A:B,2,0)</f>
        <v>Agent / Agente de propreté de locaux</v>
      </c>
    </row>
    <row r="39" spans="1:9" ht="16.8">
      <c r="A39" t="str">
        <f t="shared" si="0"/>
        <v>200040277_3</v>
      </c>
      <c r="B39" s="131" t="s">
        <v>879</v>
      </c>
      <c r="C39" s="131" t="s">
        <v>136</v>
      </c>
      <c r="D39" s="130">
        <v>57</v>
      </c>
      <c r="E39" s="130">
        <v>3</v>
      </c>
      <c r="I39" t="str">
        <f>VLOOKUP(C39,rome!A:B,2,0)</f>
        <v>Agent / Agente de conditionnement</v>
      </c>
    </row>
    <row r="40" spans="1:9" ht="16.8">
      <c r="A40" t="str">
        <f t="shared" si="0"/>
        <v>200040277_4</v>
      </c>
      <c r="B40" s="131" t="s">
        <v>879</v>
      </c>
      <c r="C40" s="131" t="s">
        <v>116</v>
      </c>
      <c r="D40" s="130">
        <v>49</v>
      </c>
      <c r="E40" s="130">
        <v>4</v>
      </c>
      <c r="I40" t="str">
        <f>VLOOKUP(C40,rome!A:B,2,0)</f>
        <v>Conducteur-livreur / Conductrice-livreuse</v>
      </c>
    </row>
    <row r="41" spans="1:9" ht="16.8">
      <c r="A41" t="str">
        <f t="shared" si="0"/>
        <v>200040277_5</v>
      </c>
      <c r="B41" s="131" t="s">
        <v>879</v>
      </c>
      <c r="C41" s="131" t="s">
        <v>118</v>
      </c>
      <c r="D41" s="130">
        <v>41</v>
      </c>
      <c r="E41" s="130">
        <v>5</v>
      </c>
      <c r="I41" t="str">
        <f>VLOOKUP(C41,rome!A:B,2,0)</f>
        <v>Vendeur / Vendeuse en prêt-à-porter</v>
      </c>
    </row>
    <row r="42" spans="1:9" ht="16.8">
      <c r="A42" t="str">
        <f t="shared" si="0"/>
        <v>200042604_1</v>
      </c>
      <c r="B42" s="131" t="s">
        <v>880</v>
      </c>
      <c r="C42" s="131" t="s">
        <v>113</v>
      </c>
      <c r="D42" s="130">
        <v>13</v>
      </c>
      <c r="E42" s="130">
        <v>1</v>
      </c>
      <c r="I42" t="str">
        <f>VLOOKUP(C42,rome!A:B,2,0)</f>
        <v>Employé familial / Employée familiale</v>
      </c>
    </row>
    <row r="43" spans="1:9" ht="16.8">
      <c r="A43" t="str">
        <f t="shared" si="0"/>
        <v>200042604_2</v>
      </c>
      <c r="B43" s="131" t="s">
        <v>880</v>
      </c>
      <c r="C43" s="131" t="s">
        <v>2319</v>
      </c>
      <c r="D43" s="130">
        <v>8</v>
      </c>
      <c r="E43" s="130">
        <v>2</v>
      </c>
      <c r="I43" t="str">
        <f>VLOOKUP(C43,rome!A:B,2,0)</f>
        <v>Agent / Agente de propreté de locaux</v>
      </c>
    </row>
    <row r="44" spans="1:9" ht="16.8">
      <c r="A44" t="str">
        <f t="shared" si="0"/>
        <v>200042604_3</v>
      </c>
      <c r="B44" s="131" t="s">
        <v>880</v>
      </c>
      <c r="C44" s="131" t="s">
        <v>118</v>
      </c>
      <c r="D44" s="130">
        <v>7</v>
      </c>
      <c r="E44" s="130">
        <v>3</v>
      </c>
      <c r="I44" t="str">
        <f>VLOOKUP(C44,rome!A:B,2,0)</f>
        <v>Vendeur / Vendeuse en prêt-à-porter</v>
      </c>
    </row>
    <row r="45" spans="1:9" ht="16.8">
      <c r="A45" t="str">
        <f t="shared" si="0"/>
        <v>200042604_4</v>
      </c>
      <c r="B45" s="131" t="s">
        <v>880</v>
      </c>
      <c r="C45" s="131" t="s">
        <v>114</v>
      </c>
      <c r="D45" s="130">
        <v>6</v>
      </c>
      <c r="E45" s="130">
        <v>4</v>
      </c>
      <c r="I45" t="str">
        <f>VLOOKUP(C45,rome!A:B,2,0)</f>
        <v>Employé / Employée de rayon libre-service</v>
      </c>
    </row>
    <row r="46" spans="1:9" ht="16.8">
      <c r="A46" t="str">
        <f t="shared" si="0"/>
        <v>200042604_5</v>
      </c>
      <c r="B46" s="131" t="s">
        <v>880</v>
      </c>
      <c r="C46" s="131" t="s">
        <v>1580</v>
      </c>
      <c r="D46" s="130">
        <v>6</v>
      </c>
      <c r="E46" s="130">
        <v>5</v>
      </c>
      <c r="I46" t="str">
        <f>VLOOKUP(C46,rome!A:B,2,0)</f>
        <v>Agent territorial spécialisé / Agente territoriale spécialisée des écoles maternelles (ATSEM)</v>
      </c>
    </row>
    <row r="47" spans="1:9" ht="16.8">
      <c r="A47" t="str">
        <f t="shared" si="0"/>
        <v>200042729_1</v>
      </c>
      <c r="B47" s="131" t="s">
        <v>881</v>
      </c>
      <c r="C47" s="131" t="s">
        <v>113</v>
      </c>
      <c r="D47" s="130">
        <v>7</v>
      </c>
      <c r="E47" s="130">
        <v>1</v>
      </c>
      <c r="I47" t="str">
        <f>VLOOKUP(C47,rome!A:B,2,0)</f>
        <v>Employé familial / Employée familiale</v>
      </c>
    </row>
    <row r="48" spans="1:9" ht="16.8">
      <c r="A48" t="str">
        <f t="shared" si="0"/>
        <v>200042729_2</v>
      </c>
      <c r="B48" s="131" t="s">
        <v>881</v>
      </c>
      <c r="C48" s="131" t="s">
        <v>128</v>
      </c>
      <c r="D48" s="130">
        <v>6</v>
      </c>
      <c r="E48" s="130">
        <v>2</v>
      </c>
      <c r="I48" t="str">
        <f>VLOOKUP(C48,rome!A:B,2,0)</f>
        <v>Hôte / Hôtesse de caisse</v>
      </c>
    </row>
    <row r="49" spans="1:9" ht="16.8">
      <c r="A49" t="str">
        <f t="shared" si="0"/>
        <v>200042729_3</v>
      </c>
      <c r="B49" s="131" t="s">
        <v>881</v>
      </c>
      <c r="C49" s="131" t="s">
        <v>120</v>
      </c>
      <c r="D49" s="130">
        <v>5</v>
      </c>
      <c r="E49" s="130">
        <v>3</v>
      </c>
      <c r="I49" t="str">
        <f>VLOOKUP(C49,rome!A:B,2,0)</f>
        <v>Agent / Agente d'entretien des espaces verts</v>
      </c>
    </row>
    <row r="50" spans="1:9" ht="16.8">
      <c r="A50" t="str">
        <f t="shared" si="0"/>
        <v>200042729_4</v>
      </c>
      <c r="B50" s="131" t="s">
        <v>881</v>
      </c>
      <c r="C50" s="131" t="s">
        <v>114</v>
      </c>
      <c r="D50" s="130">
        <v>5</v>
      </c>
      <c r="E50" s="130">
        <v>4</v>
      </c>
      <c r="I50" t="str">
        <f>VLOOKUP(C50,rome!A:B,2,0)</f>
        <v>Employé / Employée de rayon libre-service</v>
      </c>
    </row>
    <row r="51" spans="1:9" ht="16.8">
      <c r="A51" t="str">
        <f t="shared" si="0"/>
        <v>200042729_5</v>
      </c>
      <c r="B51" s="131" t="s">
        <v>881</v>
      </c>
      <c r="C51" s="131" t="s">
        <v>2319</v>
      </c>
      <c r="D51" s="130">
        <v>5</v>
      </c>
      <c r="E51" s="130">
        <v>5</v>
      </c>
      <c r="I51" t="str">
        <f>VLOOKUP(C51,rome!A:B,2,0)</f>
        <v>Agent / Agente de propreté de locaux</v>
      </c>
    </row>
    <row r="52" spans="1:9" ht="16.8">
      <c r="A52" t="str">
        <f t="shared" si="0"/>
        <v>200043354_1</v>
      </c>
      <c r="B52" s="131" t="s">
        <v>882</v>
      </c>
      <c r="C52" s="131" t="s">
        <v>122</v>
      </c>
      <c r="D52" s="130">
        <v>5</v>
      </c>
      <c r="E52" s="130">
        <v>1</v>
      </c>
      <c r="I52" t="str">
        <f>VLOOKUP(C52,rome!A:B,2,0)</f>
        <v>Secrétaire</v>
      </c>
    </row>
    <row r="53" spans="1:9" ht="16.8">
      <c r="A53" t="str">
        <f t="shared" si="0"/>
        <v>200043354_2</v>
      </c>
      <c r="B53" s="131" t="s">
        <v>882</v>
      </c>
      <c r="C53" s="131" t="s">
        <v>136</v>
      </c>
      <c r="D53" s="130">
        <v>4</v>
      </c>
      <c r="E53" s="130">
        <v>2</v>
      </c>
      <c r="I53" t="str">
        <f>VLOOKUP(C53,rome!A:B,2,0)</f>
        <v>Agent / Agente de conditionnement</v>
      </c>
    </row>
    <row r="54" spans="1:9" ht="16.8">
      <c r="A54" t="str">
        <f t="shared" si="0"/>
        <v>200043354_3</v>
      </c>
      <c r="B54" s="131" t="s">
        <v>882</v>
      </c>
      <c r="C54" s="131" t="s">
        <v>2319</v>
      </c>
      <c r="D54" s="130">
        <v>4</v>
      </c>
      <c r="E54" s="130">
        <v>3</v>
      </c>
      <c r="I54" t="str">
        <f>VLOOKUP(C54,rome!A:B,2,0)</f>
        <v>Agent / Agente de propreté de locaux</v>
      </c>
    </row>
    <row r="55" spans="1:9" ht="16.8">
      <c r="A55" t="str">
        <f t="shared" si="0"/>
        <v>200043354_4</v>
      </c>
      <c r="B55" s="131" t="s">
        <v>882</v>
      </c>
      <c r="C55" s="131" t="s">
        <v>120</v>
      </c>
      <c r="D55" s="130">
        <v>3</v>
      </c>
      <c r="E55" s="130">
        <v>4</v>
      </c>
      <c r="I55" t="str">
        <f>VLOOKUP(C55,rome!A:B,2,0)</f>
        <v>Agent / Agente d'entretien des espaces verts</v>
      </c>
    </row>
    <row r="56" spans="1:9" ht="16.8">
      <c r="A56" t="str">
        <f t="shared" si="0"/>
        <v>200043354_5</v>
      </c>
      <c r="B56" s="131" t="s">
        <v>882</v>
      </c>
      <c r="C56" s="131" t="s">
        <v>129</v>
      </c>
      <c r="D56" s="130">
        <v>3</v>
      </c>
      <c r="E56" s="130">
        <v>5</v>
      </c>
      <c r="I56" t="str">
        <f>VLOOKUP(C56,rome!A:B,2,0)</f>
        <v>Commis / Commise de cuisine</v>
      </c>
    </row>
    <row r="57" spans="1:9" ht="16.8">
      <c r="A57" t="str">
        <f t="shared" si="0"/>
        <v>200065563_1</v>
      </c>
      <c r="B57" s="131" t="s">
        <v>883</v>
      </c>
      <c r="C57" s="131" t="s">
        <v>113</v>
      </c>
      <c r="D57" s="130">
        <v>9</v>
      </c>
      <c r="E57" s="130">
        <v>1</v>
      </c>
      <c r="I57" t="str">
        <f>VLOOKUP(C57,rome!A:B,2,0)</f>
        <v>Employé familial / Employée familiale</v>
      </c>
    </row>
    <row r="58" spans="1:9" ht="16.8">
      <c r="A58" t="str">
        <f t="shared" si="0"/>
        <v>200065563_2</v>
      </c>
      <c r="B58" s="131" t="s">
        <v>883</v>
      </c>
      <c r="C58" s="131" t="s">
        <v>2319</v>
      </c>
      <c r="D58" s="130">
        <v>9</v>
      </c>
      <c r="E58" s="130">
        <v>2</v>
      </c>
      <c r="I58" t="str">
        <f>VLOOKUP(C58,rome!A:B,2,0)</f>
        <v>Agent / Agente de propreté de locaux</v>
      </c>
    </row>
    <row r="59" spans="1:9" ht="16.8">
      <c r="A59" t="str">
        <f t="shared" si="0"/>
        <v>200065563_3</v>
      </c>
      <c r="B59" s="131" t="s">
        <v>883</v>
      </c>
      <c r="C59" s="131" t="s">
        <v>120</v>
      </c>
      <c r="D59" s="130">
        <v>7</v>
      </c>
      <c r="E59" s="130">
        <v>3</v>
      </c>
      <c r="I59" t="str">
        <f>VLOOKUP(C59,rome!A:B,2,0)</f>
        <v>Agent / Agente d'entretien des espaces verts</v>
      </c>
    </row>
    <row r="60" spans="1:9" ht="16.8">
      <c r="A60" t="str">
        <f t="shared" si="0"/>
        <v>200065563_4</v>
      </c>
      <c r="B60" s="131" t="s">
        <v>883</v>
      </c>
      <c r="C60" s="131" t="s">
        <v>118</v>
      </c>
      <c r="D60" s="130">
        <v>6</v>
      </c>
      <c r="E60" s="130">
        <v>4</v>
      </c>
      <c r="I60" t="str">
        <f>VLOOKUP(C60,rome!A:B,2,0)</f>
        <v>Vendeur / Vendeuse en prêt-à-porter</v>
      </c>
    </row>
    <row r="61" spans="1:9" ht="16.8">
      <c r="A61" t="str">
        <f t="shared" si="0"/>
        <v>200065563_5</v>
      </c>
      <c r="B61" s="131" t="s">
        <v>883</v>
      </c>
      <c r="C61" s="131" t="s">
        <v>133</v>
      </c>
      <c r="D61" s="130">
        <v>5</v>
      </c>
      <c r="E61" s="130">
        <v>5</v>
      </c>
      <c r="I61" t="str">
        <f>VLOOKUP(C61,rome!A:B,2,0)</f>
        <v>Vendeur / Vendeuse en épicerie</v>
      </c>
    </row>
    <row r="62" spans="1:9" ht="16.8">
      <c r="A62" t="str">
        <f t="shared" si="0"/>
        <v>200065589_1</v>
      </c>
      <c r="B62" s="131" t="s">
        <v>884</v>
      </c>
      <c r="C62" s="131" t="s">
        <v>121</v>
      </c>
      <c r="D62" s="130">
        <v>7</v>
      </c>
      <c r="E62" s="130">
        <v>1</v>
      </c>
      <c r="I62" t="str">
        <f>VLOOKUP(C62,rome!A:B,2,0)</f>
        <v>Préparateur / Préparatrice de commandes</v>
      </c>
    </row>
    <row r="63" spans="1:9" ht="16.8">
      <c r="A63" t="str">
        <f t="shared" si="0"/>
        <v>200065589_2</v>
      </c>
      <c r="B63" s="131" t="s">
        <v>884</v>
      </c>
      <c r="C63" s="131" t="s">
        <v>2319</v>
      </c>
      <c r="D63" s="130">
        <v>5</v>
      </c>
      <c r="E63" s="130">
        <v>2</v>
      </c>
      <c r="I63" t="str">
        <f>VLOOKUP(C63,rome!A:B,2,0)</f>
        <v>Agent / Agente de propreté de locaux</v>
      </c>
    </row>
    <row r="64" spans="1:9" ht="16.8">
      <c r="A64" t="str">
        <f t="shared" si="0"/>
        <v>200065589_3</v>
      </c>
      <c r="B64" s="131" t="s">
        <v>884</v>
      </c>
      <c r="C64" s="131" t="s">
        <v>120</v>
      </c>
      <c r="D64" s="130">
        <v>4</v>
      </c>
      <c r="E64" s="130">
        <v>3</v>
      </c>
      <c r="I64" t="str">
        <f>VLOOKUP(C64,rome!A:B,2,0)</f>
        <v>Agent / Agente d'entretien des espaces verts</v>
      </c>
    </row>
    <row r="65" spans="1:9" ht="16.8">
      <c r="A65" t="str">
        <f t="shared" si="0"/>
        <v>200065589_4</v>
      </c>
      <c r="B65" s="131" t="s">
        <v>884</v>
      </c>
      <c r="C65" s="131" t="s">
        <v>137</v>
      </c>
      <c r="D65" s="130">
        <v>4</v>
      </c>
      <c r="E65" s="130">
        <v>4</v>
      </c>
      <c r="I65" t="str">
        <f>VLOOKUP(C65,rome!A:B,2,0)</f>
        <v>Agent / Agente de service hospitalier (ASH)</v>
      </c>
    </row>
    <row r="66" spans="1:9" ht="16.8">
      <c r="A66" t="str">
        <f t="shared" si="0"/>
        <v>200065589_5</v>
      </c>
      <c r="B66" s="131" t="s">
        <v>884</v>
      </c>
      <c r="C66" s="131" t="s">
        <v>113</v>
      </c>
      <c r="D66" s="130">
        <v>4</v>
      </c>
      <c r="E66" s="130">
        <v>5</v>
      </c>
      <c r="I66" t="str">
        <f>VLOOKUP(C66,rome!A:B,2,0)</f>
        <v>Employé familial / Employée familiale</v>
      </c>
    </row>
    <row r="67" spans="1:9" ht="16.8">
      <c r="A67" t="str">
        <f t="shared" ref="A67:A130" si="1">B67&amp;"_"&amp;E67</f>
        <v>200065597_1</v>
      </c>
      <c r="B67" s="131" t="s">
        <v>885</v>
      </c>
      <c r="C67" s="131" t="s">
        <v>2319</v>
      </c>
      <c r="D67" s="130">
        <v>298</v>
      </c>
      <c r="E67" s="130">
        <v>1</v>
      </c>
      <c r="I67" t="str">
        <f>VLOOKUP(C67,rome!A:B,2,0)</f>
        <v>Agent / Agente de propreté de locaux</v>
      </c>
    </row>
    <row r="68" spans="1:9" ht="16.8">
      <c r="A68" t="str">
        <f t="shared" si="1"/>
        <v>200065597_2</v>
      </c>
      <c r="B68" s="131" t="s">
        <v>885</v>
      </c>
      <c r="C68" s="131" t="s">
        <v>113</v>
      </c>
      <c r="D68" s="130">
        <v>155</v>
      </c>
      <c r="E68" s="130">
        <v>2</v>
      </c>
      <c r="I68" t="str">
        <f>VLOOKUP(C68,rome!A:B,2,0)</f>
        <v>Employé familial / Employée familiale</v>
      </c>
    </row>
    <row r="69" spans="1:9" ht="16.8">
      <c r="A69" t="str">
        <f t="shared" si="1"/>
        <v>200065597_3</v>
      </c>
      <c r="B69" s="131" t="s">
        <v>885</v>
      </c>
      <c r="C69" s="131" t="s">
        <v>114</v>
      </c>
      <c r="D69" s="130">
        <v>136</v>
      </c>
      <c r="E69" s="130">
        <v>3</v>
      </c>
      <c r="I69" t="str">
        <f>VLOOKUP(C69,rome!A:B,2,0)</f>
        <v>Employé / Employée de rayon libre-service</v>
      </c>
    </row>
    <row r="70" spans="1:9" ht="16.8">
      <c r="A70" t="str">
        <f t="shared" si="1"/>
        <v>200065597_4</v>
      </c>
      <c r="B70" s="131" t="s">
        <v>885</v>
      </c>
      <c r="C70" s="131" t="s">
        <v>121</v>
      </c>
      <c r="D70" s="130">
        <v>104</v>
      </c>
      <c r="E70" s="130">
        <v>4</v>
      </c>
      <c r="I70" t="str">
        <f>VLOOKUP(C70,rome!A:B,2,0)</f>
        <v>Préparateur / Préparatrice de commandes</v>
      </c>
    </row>
    <row r="71" spans="1:9" ht="16.8">
      <c r="A71" t="str">
        <f t="shared" si="1"/>
        <v>200065597_5</v>
      </c>
      <c r="B71" s="131" t="s">
        <v>885</v>
      </c>
      <c r="C71" s="131" t="s">
        <v>118</v>
      </c>
      <c r="D71" s="130">
        <v>103</v>
      </c>
      <c r="E71" s="130">
        <v>5</v>
      </c>
      <c r="I71" t="str">
        <f>VLOOKUP(C71,rome!A:B,2,0)</f>
        <v>Vendeur / Vendeuse en prêt-à-porter</v>
      </c>
    </row>
    <row r="72" spans="1:9" ht="16.8">
      <c r="A72" t="str">
        <f t="shared" si="1"/>
        <v>200065787_1</v>
      </c>
      <c r="B72" s="131" t="s">
        <v>886</v>
      </c>
      <c r="C72" s="131" t="s">
        <v>114</v>
      </c>
      <c r="D72" s="130">
        <v>21</v>
      </c>
      <c r="E72" s="130">
        <v>1</v>
      </c>
      <c r="I72" t="str">
        <f>VLOOKUP(C72,rome!A:B,2,0)</f>
        <v>Employé / Employée de rayon libre-service</v>
      </c>
    </row>
    <row r="73" spans="1:9" ht="16.8">
      <c r="A73" t="str">
        <f t="shared" si="1"/>
        <v>200065787_2</v>
      </c>
      <c r="B73" s="131" t="s">
        <v>886</v>
      </c>
      <c r="C73" s="131" t="s">
        <v>113</v>
      </c>
      <c r="D73" s="130">
        <v>13</v>
      </c>
      <c r="E73" s="130">
        <v>2</v>
      </c>
      <c r="I73" t="str">
        <f>VLOOKUP(C73,rome!A:B,2,0)</f>
        <v>Employé familial / Employée familiale</v>
      </c>
    </row>
    <row r="74" spans="1:9" ht="16.8">
      <c r="A74" t="str">
        <f t="shared" si="1"/>
        <v>200065787_3</v>
      </c>
      <c r="B74" s="131" t="s">
        <v>886</v>
      </c>
      <c r="C74" s="131" t="s">
        <v>118</v>
      </c>
      <c r="D74" s="130">
        <v>11</v>
      </c>
      <c r="E74" s="130">
        <v>3</v>
      </c>
      <c r="I74" t="str">
        <f>VLOOKUP(C74,rome!A:B,2,0)</f>
        <v>Vendeur / Vendeuse en prêt-à-porter</v>
      </c>
    </row>
    <row r="75" spans="1:9" ht="16.8">
      <c r="A75" t="str">
        <f t="shared" si="1"/>
        <v>200065787_4</v>
      </c>
      <c r="B75" s="131" t="s">
        <v>886</v>
      </c>
      <c r="C75" s="131" t="s">
        <v>2319</v>
      </c>
      <c r="D75" s="130">
        <v>8</v>
      </c>
      <c r="E75" s="130">
        <v>4</v>
      </c>
      <c r="I75" t="str">
        <f>VLOOKUP(C75,rome!A:B,2,0)</f>
        <v>Agent / Agente de propreté de locaux</v>
      </c>
    </row>
    <row r="76" spans="1:9" ht="16.8">
      <c r="A76" t="str">
        <f t="shared" si="1"/>
        <v>200065787_5</v>
      </c>
      <c r="B76" s="131" t="s">
        <v>886</v>
      </c>
      <c r="C76" s="131" t="s">
        <v>117</v>
      </c>
      <c r="D76" s="130">
        <v>8</v>
      </c>
      <c r="E76" s="130">
        <v>5</v>
      </c>
      <c r="I76" t="str">
        <f>VLOOKUP(C76,rome!A:B,2,0)</f>
        <v>Manutentionnaire</v>
      </c>
    </row>
    <row r="77" spans="1:9" ht="16.8">
      <c r="A77" t="str">
        <f t="shared" si="1"/>
        <v>200066017_1</v>
      </c>
      <c r="B77" s="131" t="s">
        <v>887</v>
      </c>
      <c r="C77" s="131" t="s">
        <v>120</v>
      </c>
      <c r="D77" s="130">
        <v>7</v>
      </c>
      <c r="E77" s="130">
        <v>1</v>
      </c>
      <c r="I77" t="str">
        <f>VLOOKUP(C77,rome!A:B,2,0)</f>
        <v>Agent / Agente d'entretien des espaces verts</v>
      </c>
    </row>
    <row r="78" spans="1:9" ht="16.8">
      <c r="A78" t="str">
        <f t="shared" si="1"/>
        <v>200066017_2</v>
      </c>
      <c r="B78" s="131" t="s">
        <v>887</v>
      </c>
      <c r="C78" s="131" t="s">
        <v>136</v>
      </c>
      <c r="D78" s="130">
        <v>7</v>
      </c>
      <c r="E78" s="130">
        <v>2</v>
      </c>
      <c r="I78" t="str">
        <f>VLOOKUP(C78,rome!A:B,2,0)</f>
        <v>Agent / Agente de conditionnement</v>
      </c>
    </row>
    <row r="79" spans="1:9" ht="16.8">
      <c r="A79" t="str">
        <f t="shared" si="1"/>
        <v>200066017_3</v>
      </c>
      <c r="B79" s="131" t="s">
        <v>887</v>
      </c>
      <c r="C79" s="131" t="s">
        <v>113</v>
      </c>
      <c r="D79" s="130">
        <v>7</v>
      </c>
      <c r="E79" s="130">
        <v>3</v>
      </c>
      <c r="I79" t="str">
        <f>VLOOKUP(C79,rome!A:B,2,0)</f>
        <v>Employé familial / Employée familiale</v>
      </c>
    </row>
    <row r="80" spans="1:9" ht="16.8">
      <c r="A80" t="str">
        <f t="shared" si="1"/>
        <v>200066017_4</v>
      </c>
      <c r="B80" s="131" t="s">
        <v>887</v>
      </c>
      <c r="C80" s="131" t="s">
        <v>114</v>
      </c>
      <c r="D80" s="130">
        <v>6</v>
      </c>
      <c r="E80" s="130">
        <v>4</v>
      </c>
      <c r="I80" t="str">
        <f>VLOOKUP(C80,rome!A:B,2,0)</f>
        <v>Employé / Employée de rayon libre-service</v>
      </c>
    </row>
    <row r="81" spans="1:9" ht="16.8">
      <c r="A81" t="str">
        <f t="shared" si="1"/>
        <v>200066017_5</v>
      </c>
      <c r="B81" s="131" t="s">
        <v>887</v>
      </c>
      <c r="C81" s="131" t="s">
        <v>1724</v>
      </c>
      <c r="D81" s="130">
        <v>4</v>
      </c>
      <c r="E81" s="130">
        <v>5</v>
      </c>
      <c r="I81" t="str">
        <f>VLOOKUP(C81,rome!A:B,2,0)</f>
        <v>Jardinier / Jardinière paysagiste</v>
      </c>
    </row>
    <row r="82" spans="1:9" ht="16.8">
      <c r="A82" t="str">
        <f t="shared" si="1"/>
        <v>200066389_1</v>
      </c>
      <c r="B82" s="131" t="s">
        <v>888</v>
      </c>
      <c r="C82" s="131" t="s">
        <v>2319</v>
      </c>
      <c r="D82" s="130">
        <v>31</v>
      </c>
      <c r="E82" s="130">
        <v>1</v>
      </c>
      <c r="I82" t="str">
        <f>VLOOKUP(C82,rome!A:B,2,0)</f>
        <v>Agent / Agente de propreté de locaux</v>
      </c>
    </row>
    <row r="83" spans="1:9" ht="16.8">
      <c r="A83" t="str">
        <f t="shared" si="1"/>
        <v>200066389_2</v>
      </c>
      <c r="B83" s="131" t="s">
        <v>888</v>
      </c>
      <c r="C83" s="131" t="s">
        <v>114</v>
      </c>
      <c r="D83" s="130">
        <v>26</v>
      </c>
      <c r="E83" s="130">
        <v>2</v>
      </c>
      <c r="I83" t="str">
        <f>VLOOKUP(C83,rome!A:B,2,0)</f>
        <v>Employé / Employée de rayon libre-service</v>
      </c>
    </row>
    <row r="84" spans="1:9" ht="16.8">
      <c r="A84" t="str">
        <f t="shared" si="1"/>
        <v>200066389_3</v>
      </c>
      <c r="B84" s="131" t="s">
        <v>888</v>
      </c>
      <c r="C84" s="131" t="s">
        <v>113</v>
      </c>
      <c r="D84" s="130">
        <v>22</v>
      </c>
      <c r="E84" s="130">
        <v>3</v>
      </c>
      <c r="I84" t="str">
        <f>VLOOKUP(C84,rome!A:B,2,0)</f>
        <v>Employé familial / Employée familiale</v>
      </c>
    </row>
    <row r="85" spans="1:9" ht="16.8">
      <c r="A85" t="str">
        <f t="shared" si="1"/>
        <v>200066389_4</v>
      </c>
      <c r="B85" s="131" t="s">
        <v>888</v>
      </c>
      <c r="C85" s="131" t="s">
        <v>117</v>
      </c>
      <c r="D85" s="130">
        <v>17</v>
      </c>
      <c r="E85" s="130">
        <v>4</v>
      </c>
      <c r="I85" t="str">
        <f>VLOOKUP(C85,rome!A:B,2,0)</f>
        <v>Manutentionnaire</v>
      </c>
    </row>
    <row r="86" spans="1:9" ht="16.8">
      <c r="A86" t="str">
        <f t="shared" si="1"/>
        <v>200066389_5</v>
      </c>
      <c r="B86" s="131" t="s">
        <v>888</v>
      </c>
      <c r="C86" s="131" t="s">
        <v>136</v>
      </c>
      <c r="D86" s="130">
        <v>14</v>
      </c>
      <c r="E86" s="130">
        <v>5</v>
      </c>
      <c r="I86" t="str">
        <f>VLOOKUP(C86,rome!A:B,2,0)</f>
        <v>Agent / Agente de conditionnement</v>
      </c>
    </row>
    <row r="87" spans="1:9" ht="16.8">
      <c r="A87" t="str">
        <f t="shared" si="1"/>
        <v>200066405_1</v>
      </c>
      <c r="B87" s="131" t="s">
        <v>889</v>
      </c>
      <c r="C87" s="131" t="s">
        <v>114</v>
      </c>
      <c r="D87" s="130">
        <v>4</v>
      </c>
      <c r="E87" s="130">
        <v>1</v>
      </c>
      <c r="I87" t="str">
        <f>VLOOKUP(C87,rome!A:B,2,0)</f>
        <v>Employé / Employée de rayon libre-service</v>
      </c>
    </row>
    <row r="88" spans="1:9" ht="16.8">
      <c r="A88" t="str">
        <f t="shared" si="1"/>
        <v>200066405_2</v>
      </c>
      <c r="B88" s="131" t="s">
        <v>889</v>
      </c>
      <c r="C88" s="131" t="s">
        <v>130</v>
      </c>
      <c r="D88" s="130">
        <v>4</v>
      </c>
      <c r="E88" s="130">
        <v>2</v>
      </c>
      <c r="I88" t="str">
        <f>VLOOKUP(C88,rome!A:B,2,0)</f>
        <v>Agent / Agente d'entretien du bâtiment</v>
      </c>
    </row>
    <row r="89" spans="1:9" ht="16.8">
      <c r="A89" t="str">
        <f t="shared" si="1"/>
        <v>200066405_3</v>
      </c>
      <c r="B89" s="131" t="s">
        <v>889</v>
      </c>
      <c r="C89" s="131" t="s">
        <v>113</v>
      </c>
      <c r="D89" s="130">
        <v>4</v>
      </c>
      <c r="E89" s="130">
        <v>3</v>
      </c>
      <c r="I89" t="str">
        <f>VLOOKUP(C89,rome!A:B,2,0)</f>
        <v>Employé familial / Employée familiale</v>
      </c>
    </row>
    <row r="90" spans="1:9" ht="16.8">
      <c r="A90" t="str">
        <f t="shared" si="1"/>
        <v>200066405_4</v>
      </c>
      <c r="B90" s="131" t="s">
        <v>889</v>
      </c>
      <c r="C90" s="131" t="s">
        <v>125</v>
      </c>
      <c r="D90" s="130">
        <v>4</v>
      </c>
      <c r="E90" s="130">
        <v>4</v>
      </c>
      <c r="I90" t="str">
        <f>VLOOKUP(C90,rome!A:B,2,0)</f>
        <v>Chargé / Chargée d'accueil</v>
      </c>
    </row>
    <row r="91" spans="1:9" ht="16.8">
      <c r="A91" t="str">
        <f t="shared" si="1"/>
        <v>200066405_5</v>
      </c>
      <c r="B91" s="131" t="s">
        <v>889</v>
      </c>
      <c r="C91" s="131" t="s">
        <v>1141</v>
      </c>
      <c r="D91" s="130">
        <v>3</v>
      </c>
      <c r="E91" s="130">
        <v>5</v>
      </c>
      <c r="I91" t="str">
        <f>VLOOKUP(C91,rome!A:B,2,0)</f>
        <v>Employé / Employée de restauration collective</v>
      </c>
    </row>
    <row r="92" spans="1:9" ht="16.8">
      <c r="A92" t="str">
        <f t="shared" si="1"/>
        <v>200066413_1</v>
      </c>
      <c r="B92" s="131" t="s">
        <v>890</v>
      </c>
      <c r="C92" s="131" t="s">
        <v>114</v>
      </c>
      <c r="D92" s="130">
        <v>29</v>
      </c>
      <c r="E92" s="130">
        <v>1</v>
      </c>
      <c r="I92" t="str">
        <f>VLOOKUP(C92,rome!A:B,2,0)</f>
        <v>Employé / Employée de rayon libre-service</v>
      </c>
    </row>
    <row r="93" spans="1:9" ht="16.8">
      <c r="A93" t="str">
        <f t="shared" si="1"/>
        <v>200066413_2</v>
      </c>
      <c r="B93" s="131" t="s">
        <v>890</v>
      </c>
      <c r="C93" s="131" t="s">
        <v>113</v>
      </c>
      <c r="D93" s="130">
        <v>27</v>
      </c>
      <c r="E93" s="130">
        <v>2</v>
      </c>
      <c r="I93" t="str">
        <f>VLOOKUP(C93,rome!A:B,2,0)</f>
        <v>Employé familial / Employée familiale</v>
      </c>
    </row>
    <row r="94" spans="1:9" ht="16.8">
      <c r="A94" t="str">
        <f t="shared" si="1"/>
        <v>200066413_3</v>
      </c>
      <c r="B94" s="131" t="s">
        <v>890</v>
      </c>
      <c r="C94" s="131" t="s">
        <v>2319</v>
      </c>
      <c r="D94" s="130">
        <v>24</v>
      </c>
      <c r="E94" s="130">
        <v>3</v>
      </c>
      <c r="I94" t="str">
        <f>VLOOKUP(C94,rome!A:B,2,0)</f>
        <v>Agent / Agente de propreté de locaux</v>
      </c>
    </row>
    <row r="95" spans="1:9" ht="16.8">
      <c r="A95" t="str">
        <f t="shared" si="1"/>
        <v>200066413_4</v>
      </c>
      <c r="B95" s="131" t="s">
        <v>890</v>
      </c>
      <c r="C95" s="131" t="s">
        <v>136</v>
      </c>
      <c r="D95" s="130">
        <v>21</v>
      </c>
      <c r="E95" s="130">
        <v>4</v>
      </c>
      <c r="I95" t="str">
        <f>VLOOKUP(C95,rome!A:B,2,0)</f>
        <v>Agent / Agente de conditionnement</v>
      </c>
    </row>
    <row r="96" spans="1:9" ht="16.8">
      <c r="A96" t="str">
        <f t="shared" si="1"/>
        <v>200066413_5</v>
      </c>
      <c r="B96" s="131" t="s">
        <v>890</v>
      </c>
      <c r="C96" s="131" t="s">
        <v>120</v>
      </c>
      <c r="D96" s="130">
        <v>13</v>
      </c>
      <c r="E96" s="130">
        <v>5</v>
      </c>
      <c r="I96" t="str">
        <f>VLOOKUP(C96,rome!A:B,2,0)</f>
        <v>Agent / Agente d'entretien des espaces verts</v>
      </c>
    </row>
    <row r="97" spans="1:9" ht="16.8">
      <c r="A97" t="str">
        <f t="shared" si="1"/>
        <v>200066462_1</v>
      </c>
      <c r="B97" s="131" t="s">
        <v>891</v>
      </c>
      <c r="C97" s="131" t="s">
        <v>114</v>
      </c>
      <c r="D97" s="130">
        <v>22</v>
      </c>
      <c r="E97" s="130">
        <v>1</v>
      </c>
      <c r="I97" t="str">
        <f>VLOOKUP(C97,rome!A:B,2,0)</f>
        <v>Employé / Employée de rayon libre-service</v>
      </c>
    </row>
    <row r="98" spans="1:9" ht="16.8">
      <c r="A98" t="str">
        <f t="shared" si="1"/>
        <v>200066462_2</v>
      </c>
      <c r="B98" s="131" t="s">
        <v>891</v>
      </c>
      <c r="C98" s="131" t="s">
        <v>113</v>
      </c>
      <c r="D98" s="130">
        <v>19</v>
      </c>
      <c r="E98" s="130">
        <v>2</v>
      </c>
      <c r="I98" t="str">
        <f>VLOOKUP(C98,rome!A:B,2,0)</f>
        <v>Employé familial / Employée familiale</v>
      </c>
    </row>
    <row r="99" spans="1:9" ht="16.8">
      <c r="A99" t="str">
        <f t="shared" si="1"/>
        <v>200066462_3</v>
      </c>
      <c r="B99" s="131" t="s">
        <v>891</v>
      </c>
      <c r="C99" s="131" t="s">
        <v>136</v>
      </c>
      <c r="D99" s="130">
        <v>17</v>
      </c>
      <c r="E99" s="130">
        <v>3</v>
      </c>
      <c r="I99" t="str">
        <f>VLOOKUP(C99,rome!A:B,2,0)</f>
        <v>Agent / Agente de conditionnement</v>
      </c>
    </row>
    <row r="100" spans="1:9" ht="16.8">
      <c r="A100" t="str">
        <f t="shared" si="1"/>
        <v>200066462_4</v>
      </c>
      <c r="B100" s="131" t="s">
        <v>891</v>
      </c>
      <c r="C100" s="131" t="s">
        <v>2319</v>
      </c>
      <c r="D100" s="130">
        <v>17</v>
      </c>
      <c r="E100" s="130">
        <v>4</v>
      </c>
      <c r="I100" t="str">
        <f>VLOOKUP(C100,rome!A:B,2,0)</f>
        <v>Agent / Agente de propreté de locaux</v>
      </c>
    </row>
    <row r="101" spans="1:9" ht="16.8">
      <c r="A101" t="str">
        <f t="shared" si="1"/>
        <v>200066462_5</v>
      </c>
      <c r="B101" s="131" t="s">
        <v>891</v>
      </c>
      <c r="C101" s="131" t="s">
        <v>120</v>
      </c>
      <c r="D101" s="130">
        <v>13</v>
      </c>
      <c r="E101" s="130">
        <v>5</v>
      </c>
      <c r="I101" t="str">
        <f>VLOOKUP(C101,rome!A:B,2,0)</f>
        <v>Agent / Agente d'entretien des espaces verts</v>
      </c>
    </row>
    <row r="102" spans="1:9" ht="16.8">
      <c r="A102" t="str">
        <f t="shared" si="1"/>
        <v>200066710_1</v>
      </c>
      <c r="B102" s="131" t="s">
        <v>892</v>
      </c>
      <c r="C102" s="131" t="s">
        <v>136</v>
      </c>
      <c r="D102" s="130">
        <v>8</v>
      </c>
      <c r="E102" s="130">
        <v>1</v>
      </c>
      <c r="I102" t="str">
        <f>VLOOKUP(C102,rome!A:B,2,0)</f>
        <v>Agent / Agente de conditionnement</v>
      </c>
    </row>
    <row r="103" spans="1:9" ht="16.8">
      <c r="A103" t="str">
        <f t="shared" si="1"/>
        <v>200066710_2</v>
      </c>
      <c r="B103" s="131" t="s">
        <v>892</v>
      </c>
      <c r="C103" s="131" t="s">
        <v>122</v>
      </c>
      <c r="D103" s="130">
        <v>6</v>
      </c>
      <c r="E103" s="130">
        <v>2</v>
      </c>
      <c r="I103" t="str">
        <f>VLOOKUP(C103,rome!A:B,2,0)</f>
        <v>Secrétaire</v>
      </c>
    </row>
    <row r="104" spans="1:9" ht="16.8">
      <c r="A104" t="str">
        <f t="shared" si="1"/>
        <v>200066710_3</v>
      </c>
      <c r="B104" s="131" t="s">
        <v>892</v>
      </c>
      <c r="C104" s="131" t="s">
        <v>120</v>
      </c>
      <c r="D104" s="130">
        <v>5</v>
      </c>
      <c r="E104" s="130">
        <v>3</v>
      </c>
      <c r="I104" t="str">
        <f>VLOOKUP(C104,rome!A:B,2,0)</f>
        <v>Agent / Agente d'entretien des espaces verts</v>
      </c>
    </row>
    <row r="105" spans="1:9" ht="16.8">
      <c r="A105" t="str">
        <f t="shared" si="1"/>
        <v>200066710_4</v>
      </c>
      <c r="B105" s="131" t="s">
        <v>892</v>
      </c>
      <c r="C105" s="131" t="s">
        <v>2319</v>
      </c>
      <c r="D105" s="130">
        <v>5</v>
      </c>
      <c r="E105" s="130">
        <v>4</v>
      </c>
      <c r="I105" t="str">
        <f>VLOOKUP(C105,rome!A:B,2,0)</f>
        <v>Agent / Agente de propreté de locaux</v>
      </c>
    </row>
    <row r="106" spans="1:9" ht="16.8">
      <c r="A106" t="str">
        <f t="shared" si="1"/>
        <v>200066710_5</v>
      </c>
      <c r="B106" s="131" t="s">
        <v>892</v>
      </c>
      <c r="C106" s="131" t="s">
        <v>167</v>
      </c>
      <c r="D106" s="130">
        <v>5</v>
      </c>
      <c r="E106" s="130">
        <v>5</v>
      </c>
      <c r="I106" t="str">
        <f>VLOOKUP(C106,rome!A:B,2,0)</f>
        <v>Secrétaire médical / Secrétaire médicale</v>
      </c>
    </row>
    <row r="107" spans="1:9" ht="16.8">
      <c r="A107" t="str">
        <f t="shared" si="1"/>
        <v>200066728_1</v>
      </c>
      <c r="B107" s="131" t="s">
        <v>893</v>
      </c>
      <c r="C107" s="131" t="s">
        <v>2319</v>
      </c>
      <c r="D107" s="130">
        <v>7</v>
      </c>
      <c r="E107" s="130">
        <v>1</v>
      </c>
      <c r="I107" t="str">
        <f>VLOOKUP(C107,rome!A:B,2,0)</f>
        <v>Agent / Agente de propreté de locaux</v>
      </c>
    </row>
    <row r="108" spans="1:9" ht="16.8">
      <c r="A108" t="str">
        <f t="shared" si="1"/>
        <v>200066728_2</v>
      </c>
      <c r="B108" s="131" t="s">
        <v>893</v>
      </c>
      <c r="C108" s="131" t="s">
        <v>120</v>
      </c>
      <c r="D108" s="130">
        <v>6</v>
      </c>
      <c r="E108" s="130">
        <v>2</v>
      </c>
      <c r="I108" t="str">
        <f>VLOOKUP(C108,rome!A:B,2,0)</f>
        <v>Agent / Agente d'entretien des espaces verts</v>
      </c>
    </row>
    <row r="109" spans="1:9" ht="16.8">
      <c r="A109" t="str">
        <f t="shared" si="1"/>
        <v>200066728_3</v>
      </c>
      <c r="B109" s="131" t="s">
        <v>893</v>
      </c>
      <c r="C109" s="131" t="s">
        <v>206</v>
      </c>
      <c r="D109" s="130">
        <v>3</v>
      </c>
      <c r="E109" s="130">
        <v>3</v>
      </c>
      <c r="I109" t="str">
        <f>VLOOKUP(C109,rome!A:B,2,0)</f>
        <v>Artiste Plasticien / Plasticienne</v>
      </c>
    </row>
    <row r="110" spans="1:9" ht="16.8">
      <c r="A110" t="str">
        <f t="shared" si="1"/>
        <v>200066728_4</v>
      </c>
      <c r="B110" s="131" t="s">
        <v>893</v>
      </c>
      <c r="C110" s="131" t="s">
        <v>133</v>
      </c>
      <c r="D110" s="130">
        <v>2</v>
      </c>
      <c r="E110" s="130">
        <v>4</v>
      </c>
      <c r="I110" t="str">
        <f>VLOOKUP(C110,rome!A:B,2,0)</f>
        <v>Vendeur / Vendeuse en épicerie</v>
      </c>
    </row>
    <row r="111" spans="1:9" ht="16.8">
      <c r="A111" t="str">
        <f t="shared" si="1"/>
        <v>200066728_5</v>
      </c>
      <c r="B111" s="131" t="s">
        <v>893</v>
      </c>
      <c r="C111" s="131" t="s">
        <v>147</v>
      </c>
      <c r="D111" s="130">
        <v>2</v>
      </c>
      <c r="E111" s="130">
        <v>5</v>
      </c>
      <c r="I111" t="str">
        <f>VLOOKUP(C111,rome!A:B,2,0)</f>
        <v>Coiffeur / Coiffeuse</v>
      </c>
    </row>
    <row r="112" spans="1:9" ht="16.8">
      <c r="A112" t="str">
        <f t="shared" si="1"/>
        <v>200066801_1</v>
      </c>
      <c r="B112" s="131" t="s">
        <v>894</v>
      </c>
      <c r="C112" s="131" t="s">
        <v>113</v>
      </c>
      <c r="D112" s="130">
        <v>10</v>
      </c>
      <c r="E112" s="130">
        <v>1</v>
      </c>
      <c r="I112" t="str">
        <f>VLOOKUP(C112,rome!A:B,2,0)</f>
        <v>Employé familial / Employée familiale</v>
      </c>
    </row>
    <row r="113" spans="1:9" ht="16.8">
      <c r="A113" t="str">
        <f t="shared" si="1"/>
        <v>200066801_2</v>
      </c>
      <c r="B113" s="131" t="s">
        <v>894</v>
      </c>
      <c r="C113" s="131" t="s">
        <v>120</v>
      </c>
      <c r="D113" s="130">
        <v>8</v>
      </c>
      <c r="E113" s="130">
        <v>2</v>
      </c>
      <c r="I113" t="str">
        <f>VLOOKUP(C113,rome!A:B,2,0)</f>
        <v>Agent / Agente d'entretien des espaces verts</v>
      </c>
    </row>
    <row r="114" spans="1:9" ht="16.8">
      <c r="A114" t="str">
        <f t="shared" si="1"/>
        <v>200066801_3</v>
      </c>
      <c r="B114" s="131" t="s">
        <v>894</v>
      </c>
      <c r="C114" s="131" t="s">
        <v>122</v>
      </c>
      <c r="D114" s="130">
        <v>6</v>
      </c>
      <c r="E114" s="130">
        <v>3</v>
      </c>
      <c r="I114" t="str">
        <f>VLOOKUP(C114,rome!A:B,2,0)</f>
        <v>Secrétaire</v>
      </c>
    </row>
    <row r="115" spans="1:9" ht="16.8">
      <c r="A115" t="str">
        <f t="shared" si="1"/>
        <v>200066801_4</v>
      </c>
      <c r="B115" s="131" t="s">
        <v>894</v>
      </c>
      <c r="C115" s="131" t="s">
        <v>2319</v>
      </c>
      <c r="D115" s="130">
        <v>5</v>
      </c>
      <c r="E115" s="130">
        <v>4</v>
      </c>
      <c r="I115" t="str">
        <f>VLOOKUP(C115,rome!A:B,2,0)</f>
        <v>Agent / Agente de propreté de locaux</v>
      </c>
    </row>
    <row r="116" spans="1:9" ht="16.8">
      <c r="A116" t="str">
        <f t="shared" si="1"/>
        <v>200066801_5</v>
      </c>
      <c r="B116" s="131" t="s">
        <v>894</v>
      </c>
      <c r="C116" s="131" t="s">
        <v>130</v>
      </c>
      <c r="D116" s="130">
        <v>4</v>
      </c>
      <c r="E116" s="130">
        <v>5</v>
      </c>
      <c r="I116" t="str">
        <f>VLOOKUP(C116,rome!A:B,2,0)</f>
        <v>Agent / Agente d'entretien du bâtiment</v>
      </c>
    </row>
    <row r="117" spans="1:9" ht="16.8">
      <c r="A117" t="str">
        <f t="shared" si="1"/>
        <v>200066827_1</v>
      </c>
      <c r="B117" s="131" t="s">
        <v>895</v>
      </c>
      <c r="C117" s="131" t="s">
        <v>2319</v>
      </c>
      <c r="D117" s="130">
        <v>13</v>
      </c>
      <c r="E117" s="130">
        <v>1</v>
      </c>
      <c r="I117" t="str">
        <f>VLOOKUP(C117,rome!A:B,2,0)</f>
        <v>Agent / Agente de propreté de locaux</v>
      </c>
    </row>
    <row r="118" spans="1:9" ht="16.8">
      <c r="A118" t="str">
        <f t="shared" si="1"/>
        <v>200066827_2</v>
      </c>
      <c r="B118" s="131" t="s">
        <v>895</v>
      </c>
      <c r="C118" s="131" t="s">
        <v>118</v>
      </c>
      <c r="D118" s="130">
        <v>9</v>
      </c>
      <c r="E118" s="130">
        <v>2</v>
      </c>
      <c r="I118" t="str">
        <f>VLOOKUP(C118,rome!A:B,2,0)</f>
        <v>Vendeur / Vendeuse en prêt-à-porter</v>
      </c>
    </row>
    <row r="119" spans="1:9" ht="16.8">
      <c r="A119" t="str">
        <f t="shared" si="1"/>
        <v>200066827_3</v>
      </c>
      <c r="B119" s="131" t="s">
        <v>895</v>
      </c>
      <c r="C119" s="131" t="s">
        <v>114</v>
      </c>
      <c r="D119" s="130">
        <v>8</v>
      </c>
      <c r="E119" s="130">
        <v>3</v>
      </c>
      <c r="I119" t="str">
        <f>VLOOKUP(C119,rome!A:B,2,0)</f>
        <v>Employé / Employée de rayon libre-service</v>
      </c>
    </row>
    <row r="120" spans="1:9" ht="16.8">
      <c r="A120" t="str">
        <f t="shared" si="1"/>
        <v>200066827_4</v>
      </c>
      <c r="B120" s="131" t="s">
        <v>895</v>
      </c>
      <c r="C120" s="131" t="s">
        <v>120</v>
      </c>
      <c r="D120" s="130">
        <v>7</v>
      </c>
      <c r="E120" s="130">
        <v>4</v>
      </c>
      <c r="I120" t="str">
        <f>VLOOKUP(C120,rome!A:B,2,0)</f>
        <v>Agent / Agente d'entretien des espaces verts</v>
      </c>
    </row>
    <row r="121" spans="1:9" ht="16.8">
      <c r="A121" t="str">
        <f t="shared" si="1"/>
        <v>200066827_5</v>
      </c>
      <c r="B121" s="131" t="s">
        <v>895</v>
      </c>
      <c r="C121" s="131" t="s">
        <v>117</v>
      </c>
      <c r="D121" s="130">
        <v>6</v>
      </c>
      <c r="E121" s="130">
        <v>5</v>
      </c>
      <c r="I121" t="str">
        <f>VLOOKUP(C121,rome!A:B,2,0)</f>
        <v>Manutentionnaire</v>
      </c>
    </row>
    <row r="122" spans="1:9" ht="16.8">
      <c r="A122" t="str">
        <f t="shared" si="1"/>
        <v>200067023_1</v>
      </c>
      <c r="B122" s="131" t="s">
        <v>896</v>
      </c>
      <c r="C122" s="131" t="s">
        <v>136</v>
      </c>
      <c r="D122" s="130">
        <v>14</v>
      </c>
      <c r="E122" s="130">
        <v>1</v>
      </c>
      <c r="I122" t="str">
        <f>VLOOKUP(C122,rome!A:B,2,0)</f>
        <v>Agent / Agente de conditionnement</v>
      </c>
    </row>
    <row r="123" spans="1:9" ht="16.8">
      <c r="A123" t="str">
        <f t="shared" si="1"/>
        <v>200067023_2</v>
      </c>
      <c r="B123" s="131" t="s">
        <v>896</v>
      </c>
      <c r="C123" s="131" t="s">
        <v>2319</v>
      </c>
      <c r="D123" s="130">
        <v>12</v>
      </c>
      <c r="E123" s="130">
        <v>2</v>
      </c>
      <c r="I123" t="str">
        <f>VLOOKUP(C123,rome!A:B,2,0)</f>
        <v>Agent / Agente de propreté de locaux</v>
      </c>
    </row>
    <row r="124" spans="1:9" ht="16.8">
      <c r="A124" t="str">
        <f t="shared" si="1"/>
        <v>200067023_3</v>
      </c>
      <c r="B124" s="131" t="s">
        <v>896</v>
      </c>
      <c r="C124" s="131" t="s">
        <v>114</v>
      </c>
      <c r="D124" s="130">
        <v>9</v>
      </c>
      <c r="E124" s="130">
        <v>3</v>
      </c>
      <c r="I124" t="str">
        <f>VLOOKUP(C124,rome!A:B,2,0)</f>
        <v>Employé / Employée de rayon libre-service</v>
      </c>
    </row>
    <row r="125" spans="1:9" ht="16.8">
      <c r="A125" t="str">
        <f t="shared" si="1"/>
        <v>200067023_4</v>
      </c>
      <c r="B125" s="131" t="s">
        <v>896</v>
      </c>
      <c r="C125" s="131" t="s">
        <v>113</v>
      </c>
      <c r="D125" s="130">
        <v>8</v>
      </c>
      <c r="E125" s="130">
        <v>4</v>
      </c>
      <c r="I125" t="str">
        <f>VLOOKUP(C125,rome!A:B,2,0)</f>
        <v>Employé familial / Employée familiale</v>
      </c>
    </row>
    <row r="126" spans="1:9" ht="16.8">
      <c r="A126" t="str">
        <f t="shared" si="1"/>
        <v>200067023_5</v>
      </c>
      <c r="B126" s="131" t="s">
        <v>896</v>
      </c>
      <c r="C126" s="131" t="s">
        <v>118</v>
      </c>
      <c r="D126" s="130">
        <v>5</v>
      </c>
      <c r="E126" s="130">
        <v>5</v>
      </c>
      <c r="I126" t="str">
        <f>VLOOKUP(C126,rome!A:B,2,0)</f>
        <v>Vendeur / Vendeuse en prêt-à-porter</v>
      </c>
    </row>
    <row r="127" spans="1:9" ht="16.8">
      <c r="A127" t="str">
        <f t="shared" si="1"/>
        <v>200067031_1</v>
      </c>
      <c r="B127" s="131" t="s">
        <v>897</v>
      </c>
      <c r="C127" s="131" t="s">
        <v>114</v>
      </c>
      <c r="D127" s="130">
        <v>6</v>
      </c>
      <c r="E127" s="130">
        <v>1</v>
      </c>
      <c r="I127" t="str">
        <f>VLOOKUP(C127,rome!A:B,2,0)</f>
        <v>Employé / Employée de rayon libre-service</v>
      </c>
    </row>
    <row r="128" spans="1:9" ht="16.8">
      <c r="A128" t="str">
        <f t="shared" si="1"/>
        <v>200067031_2</v>
      </c>
      <c r="B128" s="131" t="s">
        <v>897</v>
      </c>
      <c r="C128" s="131" t="s">
        <v>1141</v>
      </c>
      <c r="D128" s="130">
        <v>4</v>
      </c>
      <c r="E128" s="130">
        <v>2</v>
      </c>
      <c r="I128" t="str">
        <f>VLOOKUP(C128,rome!A:B,2,0)</f>
        <v>Employé / Employée de restauration collective</v>
      </c>
    </row>
    <row r="129" spans="1:9" ht="16.8">
      <c r="A129" t="str">
        <f t="shared" si="1"/>
        <v>200067031_3</v>
      </c>
      <c r="B129" s="131" t="s">
        <v>897</v>
      </c>
      <c r="C129" s="131" t="s">
        <v>136</v>
      </c>
      <c r="D129" s="130">
        <v>4</v>
      </c>
      <c r="E129" s="130">
        <v>3</v>
      </c>
      <c r="I129" t="str">
        <f>VLOOKUP(C129,rome!A:B,2,0)</f>
        <v>Agent / Agente de conditionnement</v>
      </c>
    </row>
    <row r="130" spans="1:9" ht="16.8">
      <c r="A130" t="str">
        <f t="shared" si="1"/>
        <v>200067031_4</v>
      </c>
      <c r="B130" s="131" t="s">
        <v>897</v>
      </c>
      <c r="C130" s="131" t="s">
        <v>2319</v>
      </c>
      <c r="D130" s="130">
        <v>4</v>
      </c>
      <c r="E130" s="130">
        <v>4</v>
      </c>
      <c r="I130" t="str">
        <f>VLOOKUP(C130,rome!A:B,2,0)</f>
        <v>Agent / Agente de propreté de locaux</v>
      </c>
    </row>
    <row r="131" spans="1:9" ht="16.8">
      <c r="A131" t="str">
        <f t="shared" ref="A131:A194" si="2">B131&amp;"_"&amp;E131</f>
        <v>200067031_5</v>
      </c>
      <c r="B131" s="131" t="s">
        <v>897</v>
      </c>
      <c r="C131" s="131" t="s">
        <v>116</v>
      </c>
      <c r="D131" s="130">
        <v>4</v>
      </c>
      <c r="E131" s="130">
        <v>5</v>
      </c>
      <c r="I131" t="str">
        <f>VLOOKUP(C131,rome!A:B,2,0)</f>
        <v>Conducteur-livreur / Conductrice-livreuse</v>
      </c>
    </row>
    <row r="132" spans="1:9" ht="16.8">
      <c r="A132" t="str">
        <f t="shared" si="2"/>
        <v>200067205_1</v>
      </c>
      <c r="B132" s="131" t="s">
        <v>898</v>
      </c>
      <c r="C132" s="131" t="s">
        <v>2319</v>
      </c>
      <c r="D132" s="130">
        <v>47</v>
      </c>
      <c r="E132" s="130">
        <v>1</v>
      </c>
      <c r="I132" t="str">
        <f>VLOOKUP(C132,rome!A:B,2,0)</f>
        <v>Agent / Agente de propreté de locaux</v>
      </c>
    </row>
    <row r="133" spans="1:9" ht="16.8">
      <c r="A133" t="str">
        <f t="shared" si="2"/>
        <v>200067205_2</v>
      </c>
      <c r="B133" s="131" t="s">
        <v>898</v>
      </c>
      <c r="C133" s="131" t="s">
        <v>114</v>
      </c>
      <c r="D133" s="130">
        <v>36</v>
      </c>
      <c r="E133" s="130">
        <v>2</v>
      </c>
      <c r="I133" t="str">
        <f>VLOOKUP(C133,rome!A:B,2,0)</f>
        <v>Employé / Employée de rayon libre-service</v>
      </c>
    </row>
    <row r="134" spans="1:9" ht="16.8">
      <c r="A134" t="str">
        <f t="shared" si="2"/>
        <v>200067205_3</v>
      </c>
      <c r="B134" s="131" t="s">
        <v>898</v>
      </c>
      <c r="C134" s="131" t="s">
        <v>113</v>
      </c>
      <c r="D134" s="130">
        <v>34</v>
      </c>
      <c r="E134" s="130">
        <v>3</v>
      </c>
      <c r="I134" t="str">
        <f>VLOOKUP(C134,rome!A:B,2,0)</f>
        <v>Employé familial / Employée familiale</v>
      </c>
    </row>
    <row r="135" spans="1:9" ht="16.8">
      <c r="A135" t="str">
        <f t="shared" si="2"/>
        <v>200067205_4</v>
      </c>
      <c r="B135" s="131" t="s">
        <v>898</v>
      </c>
      <c r="C135" s="131" t="s">
        <v>128</v>
      </c>
      <c r="D135" s="130">
        <v>27</v>
      </c>
      <c r="E135" s="130">
        <v>4</v>
      </c>
      <c r="I135" t="str">
        <f>VLOOKUP(C135,rome!A:B,2,0)</f>
        <v>Hôte / Hôtesse de caisse</v>
      </c>
    </row>
    <row r="136" spans="1:9" ht="16.8">
      <c r="A136" t="str">
        <f t="shared" si="2"/>
        <v>200067205_5</v>
      </c>
      <c r="B136" s="131" t="s">
        <v>898</v>
      </c>
      <c r="C136" s="131" t="s">
        <v>117</v>
      </c>
      <c r="D136" s="130">
        <v>27</v>
      </c>
      <c r="E136" s="130">
        <v>5</v>
      </c>
      <c r="I136" t="str">
        <f>VLOOKUP(C136,rome!A:B,2,0)</f>
        <v>Manutentionnaire</v>
      </c>
    </row>
    <row r="137" spans="1:9" ht="16.8">
      <c r="A137" t="str">
        <f t="shared" si="2"/>
        <v>200068435_1</v>
      </c>
      <c r="B137" s="131" t="s">
        <v>899</v>
      </c>
      <c r="C137" s="131" t="s">
        <v>2319</v>
      </c>
      <c r="D137" s="130">
        <v>4</v>
      </c>
      <c r="E137" s="130">
        <v>1</v>
      </c>
      <c r="I137" t="str">
        <f>VLOOKUP(C137,rome!A:B,2,0)</f>
        <v>Agent / Agente de propreté de locaux</v>
      </c>
    </row>
    <row r="138" spans="1:9" ht="16.8">
      <c r="A138" t="str">
        <f t="shared" si="2"/>
        <v>200068435_2</v>
      </c>
      <c r="B138" s="131" t="s">
        <v>899</v>
      </c>
      <c r="C138" s="131" t="s">
        <v>113</v>
      </c>
      <c r="D138" s="130">
        <v>3</v>
      </c>
      <c r="E138" s="130">
        <v>2</v>
      </c>
      <c r="I138" t="str">
        <f>VLOOKUP(C138,rome!A:B,2,0)</f>
        <v>Employé familial / Employée familiale</v>
      </c>
    </row>
    <row r="139" spans="1:9" ht="16.8">
      <c r="A139" t="str">
        <f t="shared" si="2"/>
        <v>200068435_3</v>
      </c>
      <c r="B139" s="131" t="s">
        <v>899</v>
      </c>
      <c r="C139" s="131" t="s">
        <v>122</v>
      </c>
      <c r="D139" s="130">
        <v>3</v>
      </c>
      <c r="E139" s="130">
        <v>3</v>
      </c>
      <c r="I139" t="str">
        <f>VLOOKUP(C139,rome!A:B,2,0)</f>
        <v>Secrétaire</v>
      </c>
    </row>
    <row r="140" spans="1:9" ht="16.8">
      <c r="A140" t="str">
        <f t="shared" si="2"/>
        <v>200068435_4</v>
      </c>
      <c r="B140" s="131" t="s">
        <v>899</v>
      </c>
      <c r="C140" s="131" t="s">
        <v>121</v>
      </c>
      <c r="D140" s="130">
        <v>3</v>
      </c>
      <c r="E140" s="130">
        <v>4</v>
      </c>
      <c r="I140" t="str">
        <f>VLOOKUP(C140,rome!A:B,2,0)</f>
        <v>Préparateur / Préparatrice de commandes</v>
      </c>
    </row>
    <row r="141" spans="1:9" ht="16.8">
      <c r="A141" t="str">
        <f t="shared" si="2"/>
        <v>200068435_5</v>
      </c>
      <c r="B141" s="131" t="s">
        <v>899</v>
      </c>
      <c r="C141" s="131" t="s">
        <v>116</v>
      </c>
      <c r="D141" s="130">
        <v>3</v>
      </c>
      <c r="E141" s="130">
        <v>5</v>
      </c>
      <c r="I141" t="str">
        <f>VLOOKUP(C141,rome!A:B,2,0)</f>
        <v>Conducteur-livreur / Conductrice-livreuse</v>
      </c>
    </row>
    <row r="142" spans="1:9" ht="16.8">
      <c r="A142" t="str">
        <f t="shared" si="2"/>
        <v>200068443_1</v>
      </c>
      <c r="B142" s="131" t="s">
        <v>900</v>
      </c>
      <c r="C142" s="131" t="s">
        <v>113</v>
      </c>
      <c r="D142" s="130">
        <v>6</v>
      </c>
      <c r="E142" s="130">
        <v>1</v>
      </c>
      <c r="I142" t="str">
        <f>VLOOKUP(C142,rome!A:B,2,0)</f>
        <v>Employé familial / Employée familiale</v>
      </c>
    </row>
    <row r="143" spans="1:9" ht="16.8">
      <c r="A143" t="str">
        <f t="shared" si="2"/>
        <v>200068443_2</v>
      </c>
      <c r="B143" s="131" t="s">
        <v>900</v>
      </c>
      <c r="C143" s="131" t="s">
        <v>2319</v>
      </c>
      <c r="D143" s="130">
        <v>5</v>
      </c>
      <c r="E143" s="130">
        <v>2</v>
      </c>
      <c r="I143" t="str">
        <f>VLOOKUP(C143,rome!A:B,2,0)</f>
        <v>Agent / Agente de propreté de locaux</v>
      </c>
    </row>
    <row r="144" spans="1:9" ht="16.8">
      <c r="A144" t="str">
        <f t="shared" si="2"/>
        <v>200068443_3</v>
      </c>
      <c r="B144" s="131" t="s">
        <v>900</v>
      </c>
      <c r="C144" s="131" t="s">
        <v>120</v>
      </c>
      <c r="D144" s="130">
        <v>3</v>
      </c>
      <c r="E144" s="130">
        <v>3</v>
      </c>
      <c r="I144" t="str">
        <f>VLOOKUP(C144,rome!A:B,2,0)</f>
        <v>Agent / Agente d'entretien des espaces verts</v>
      </c>
    </row>
    <row r="145" spans="1:9" ht="16.8">
      <c r="A145" t="str">
        <f t="shared" si="2"/>
        <v>200068443_4</v>
      </c>
      <c r="B145" s="131" t="s">
        <v>900</v>
      </c>
      <c r="C145" s="131" t="s">
        <v>2858</v>
      </c>
      <c r="D145" s="130">
        <v>3</v>
      </c>
      <c r="E145" s="130">
        <v>4</v>
      </c>
      <c r="I145" t="str">
        <f>VLOOKUP(C145,rome!A:B,2,0)</f>
        <v>Agent / Agente de production en industrie alimentaire</v>
      </c>
    </row>
    <row r="146" spans="1:9" ht="16.8">
      <c r="A146" t="str">
        <f t="shared" si="2"/>
        <v>200068443_5</v>
      </c>
      <c r="B146" s="131" t="s">
        <v>900</v>
      </c>
      <c r="C146" s="131" t="s">
        <v>130</v>
      </c>
      <c r="D146" s="130">
        <v>3</v>
      </c>
      <c r="E146" s="130">
        <v>5</v>
      </c>
      <c r="I146" t="str">
        <f>VLOOKUP(C146,rome!A:B,2,0)</f>
        <v>Agent / Agente d'entretien du bâtiment</v>
      </c>
    </row>
    <row r="147" spans="1:9" ht="16.8">
      <c r="A147" t="str">
        <f t="shared" si="2"/>
        <v>200068450_1</v>
      </c>
      <c r="B147" s="131" t="s">
        <v>901</v>
      </c>
      <c r="C147" s="131" t="s">
        <v>2319</v>
      </c>
      <c r="D147" s="130">
        <v>38</v>
      </c>
      <c r="E147" s="130">
        <v>1</v>
      </c>
      <c r="I147" t="str">
        <f>VLOOKUP(C147,rome!A:B,2,0)</f>
        <v>Agent / Agente de propreté de locaux</v>
      </c>
    </row>
    <row r="148" spans="1:9" ht="16.8">
      <c r="A148" t="str">
        <f t="shared" si="2"/>
        <v>200068450_2</v>
      </c>
      <c r="B148" s="131" t="s">
        <v>901</v>
      </c>
      <c r="C148" s="131" t="s">
        <v>114</v>
      </c>
      <c r="D148" s="130">
        <v>24</v>
      </c>
      <c r="E148" s="130">
        <v>2</v>
      </c>
      <c r="I148" t="str">
        <f>VLOOKUP(C148,rome!A:B,2,0)</f>
        <v>Employé / Employée de rayon libre-service</v>
      </c>
    </row>
    <row r="149" spans="1:9" ht="16.8">
      <c r="A149" t="str">
        <f t="shared" si="2"/>
        <v>200068450_3</v>
      </c>
      <c r="B149" s="131" t="s">
        <v>901</v>
      </c>
      <c r="C149" s="131" t="s">
        <v>120</v>
      </c>
      <c r="D149" s="130">
        <v>20</v>
      </c>
      <c r="E149" s="130">
        <v>3</v>
      </c>
      <c r="I149" t="str">
        <f>VLOOKUP(C149,rome!A:B,2,0)</f>
        <v>Agent / Agente d'entretien des espaces verts</v>
      </c>
    </row>
    <row r="150" spans="1:9" ht="16.8">
      <c r="A150" t="str">
        <f t="shared" si="2"/>
        <v>200068450_4</v>
      </c>
      <c r="B150" s="131" t="s">
        <v>901</v>
      </c>
      <c r="C150" s="131" t="s">
        <v>113</v>
      </c>
      <c r="D150" s="130">
        <v>19</v>
      </c>
      <c r="E150" s="130">
        <v>4</v>
      </c>
      <c r="I150" t="str">
        <f>VLOOKUP(C150,rome!A:B,2,0)</f>
        <v>Employé familial / Employée familiale</v>
      </c>
    </row>
    <row r="151" spans="1:9" ht="16.8">
      <c r="A151" t="str">
        <f t="shared" si="2"/>
        <v>200068450_5</v>
      </c>
      <c r="B151" s="131" t="s">
        <v>901</v>
      </c>
      <c r="C151" s="131" t="s">
        <v>136</v>
      </c>
      <c r="D151" s="130">
        <v>18</v>
      </c>
      <c r="E151" s="130">
        <v>5</v>
      </c>
      <c r="I151" t="str">
        <f>VLOOKUP(C151,rome!A:B,2,0)</f>
        <v>Agent / Agente de conditionnement</v>
      </c>
    </row>
    <row r="152" spans="1:9" ht="16.8">
      <c r="A152" t="str">
        <f t="shared" si="2"/>
        <v>200068468_1</v>
      </c>
      <c r="B152" s="131" t="s">
        <v>902</v>
      </c>
      <c r="C152" s="131" t="s">
        <v>2319</v>
      </c>
      <c r="D152" s="130">
        <v>24</v>
      </c>
      <c r="E152" s="130">
        <v>1</v>
      </c>
      <c r="I152" t="str">
        <f>VLOOKUP(C152,rome!A:B,2,0)</f>
        <v>Agent / Agente de propreté de locaux</v>
      </c>
    </row>
    <row r="153" spans="1:9" ht="16.8">
      <c r="A153" t="str">
        <f t="shared" si="2"/>
        <v>200068468_2</v>
      </c>
      <c r="B153" s="131" t="s">
        <v>902</v>
      </c>
      <c r="C153" s="131" t="s">
        <v>113</v>
      </c>
      <c r="D153" s="130">
        <v>20</v>
      </c>
      <c r="E153" s="130">
        <v>2</v>
      </c>
      <c r="I153" t="str">
        <f>VLOOKUP(C153,rome!A:B,2,0)</f>
        <v>Employé familial / Employée familiale</v>
      </c>
    </row>
    <row r="154" spans="1:9" ht="16.8">
      <c r="A154" t="str">
        <f t="shared" si="2"/>
        <v>200068468_3</v>
      </c>
      <c r="B154" s="131" t="s">
        <v>902</v>
      </c>
      <c r="C154" s="131" t="s">
        <v>114</v>
      </c>
      <c r="D154" s="130">
        <v>16</v>
      </c>
      <c r="E154" s="130">
        <v>3</v>
      </c>
      <c r="I154" t="str">
        <f>VLOOKUP(C154,rome!A:B,2,0)</f>
        <v>Employé / Employée de rayon libre-service</v>
      </c>
    </row>
    <row r="155" spans="1:9" ht="16.8">
      <c r="A155" t="str">
        <f t="shared" si="2"/>
        <v>200068468_4</v>
      </c>
      <c r="B155" s="131" t="s">
        <v>902</v>
      </c>
      <c r="C155" s="131" t="s">
        <v>120</v>
      </c>
      <c r="D155" s="130">
        <v>13</v>
      </c>
      <c r="E155" s="130">
        <v>4</v>
      </c>
      <c r="I155" t="str">
        <f>VLOOKUP(C155,rome!A:B,2,0)</f>
        <v>Agent / Agente d'entretien des espaces verts</v>
      </c>
    </row>
    <row r="156" spans="1:9" ht="16.8">
      <c r="A156" t="str">
        <f t="shared" si="2"/>
        <v>200068468_5</v>
      </c>
      <c r="B156" s="131" t="s">
        <v>902</v>
      </c>
      <c r="C156" s="131" t="s">
        <v>136</v>
      </c>
      <c r="D156" s="130">
        <v>12</v>
      </c>
      <c r="E156" s="130">
        <v>5</v>
      </c>
      <c r="I156" t="str">
        <f>VLOOKUP(C156,rome!A:B,2,0)</f>
        <v>Agent / Agente de conditionnement</v>
      </c>
    </row>
    <row r="157" spans="1:9" ht="16.8">
      <c r="A157" t="str">
        <f t="shared" si="2"/>
        <v>200068534_1</v>
      </c>
      <c r="B157" s="131" t="s">
        <v>903</v>
      </c>
      <c r="C157" s="131" t="s">
        <v>120</v>
      </c>
      <c r="D157" s="130">
        <v>14</v>
      </c>
      <c r="E157" s="130">
        <v>1</v>
      </c>
      <c r="I157" t="str">
        <f>VLOOKUP(C157,rome!A:B,2,0)</f>
        <v>Agent / Agente d'entretien des espaces verts</v>
      </c>
    </row>
    <row r="158" spans="1:9" ht="16.8">
      <c r="A158" t="str">
        <f t="shared" si="2"/>
        <v>200068534_2</v>
      </c>
      <c r="B158" s="131" t="s">
        <v>903</v>
      </c>
      <c r="C158" s="131" t="s">
        <v>113</v>
      </c>
      <c r="D158" s="130">
        <v>13</v>
      </c>
      <c r="E158" s="130">
        <v>2</v>
      </c>
      <c r="I158" t="str">
        <f>VLOOKUP(C158,rome!A:B,2,0)</f>
        <v>Employé familial / Employée familiale</v>
      </c>
    </row>
    <row r="159" spans="1:9" ht="16.8">
      <c r="A159" t="str">
        <f t="shared" si="2"/>
        <v>200068534_3</v>
      </c>
      <c r="B159" s="131" t="s">
        <v>903</v>
      </c>
      <c r="C159" s="131" t="s">
        <v>2319</v>
      </c>
      <c r="D159" s="130">
        <v>13</v>
      </c>
      <c r="E159" s="130">
        <v>3</v>
      </c>
      <c r="I159" t="str">
        <f>VLOOKUP(C159,rome!A:B,2,0)</f>
        <v>Agent / Agente de propreté de locaux</v>
      </c>
    </row>
    <row r="160" spans="1:9" ht="16.8">
      <c r="A160" t="str">
        <f t="shared" si="2"/>
        <v>200068534_4</v>
      </c>
      <c r="B160" s="131" t="s">
        <v>903</v>
      </c>
      <c r="C160" s="131" t="s">
        <v>136</v>
      </c>
      <c r="D160" s="130">
        <v>6</v>
      </c>
      <c r="E160" s="130">
        <v>4</v>
      </c>
      <c r="I160" t="str">
        <f>VLOOKUP(C160,rome!A:B,2,0)</f>
        <v>Agent / Agente de conditionnement</v>
      </c>
    </row>
    <row r="161" spans="1:9" ht="16.8">
      <c r="A161" t="str">
        <f t="shared" si="2"/>
        <v>200068534_5</v>
      </c>
      <c r="B161" s="131" t="s">
        <v>903</v>
      </c>
      <c r="C161" s="131" t="s">
        <v>118</v>
      </c>
      <c r="D161" s="130">
        <v>5</v>
      </c>
      <c r="E161" s="130">
        <v>5</v>
      </c>
      <c r="I161" t="str">
        <f>VLOOKUP(C161,rome!A:B,2,0)</f>
        <v>Vendeur / Vendeuse en prêt-à-porter</v>
      </c>
    </row>
    <row r="162" spans="1:9" ht="16.8">
      <c r="A162" t="str">
        <f t="shared" si="2"/>
        <v>200068799_1</v>
      </c>
      <c r="B162" s="131" t="s">
        <v>904</v>
      </c>
      <c r="C162" s="131" t="s">
        <v>2319</v>
      </c>
      <c r="D162" s="130">
        <v>30</v>
      </c>
      <c r="E162" s="130">
        <v>1</v>
      </c>
      <c r="I162" t="str">
        <f>VLOOKUP(C162,rome!A:B,2,0)</f>
        <v>Agent / Agente de propreté de locaux</v>
      </c>
    </row>
    <row r="163" spans="1:9" ht="16.8">
      <c r="A163" t="str">
        <f t="shared" si="2"/>
        <v>200068799_2</v>
      </c>
      <c r="B163" s="131" t="s">
        <v>904</v>
      </c>
      <c r="C163" s="131" t="s">
        <v>136</v>
      </c>
      <c r="D163" s="130">
        <v>29</v>
      </c>
      <c r="E163" s="130">
        <v>2</v>
      </c>
      <c r="I163" t="str">
        <f>VLOOKUP(C163,rome!A:B,2,0)</f>
        <v>Agent / Agente de conditionnement</v>
      </c>
    </row>
    <row r="164" spans="1:9" ht="16.8">
      <c r="A164" t="str">
        <f t="shared" si="2"/>
        <v>200068799_3</v>
      </c>
      <c r="B164" s="131" t="s">
        <v>904</v>
      </c>
      <c r="C164" s="131" t="s">
        <v>120</v>
      </c>
      <c r="D164" s="130">
        <v>24</v>
      </c>
      <c r="E164" s="130">
        <v>3</v>
      </c>
      <c r="I164" t="str">
        <f>VLOOKUP(C164,rome!A:B,2,0)</f>
        <v>Agent / Agente d'entretien des espaces verts</v>
      </c>
    </row>
    <row r="165" spans="1:9" ht="16.8">
      <c r="A165" t="str">
        <f t="shared" si="2"/>
        <v>200068799_4</v>
      </c>
      <c r="B165" s="131" t="s">
        <v>904</v>
      </c>
      <c r="C165" s="131" t="s">
        <v>113</v>
      </c>
      <c r="D165" s="130">
        <v>23</v>
      </c>
      <c r="E165" s="130">
        <v>4</v>
      </c>
      <c r="I165" t="str">
        <f>VLOOKUP(C165,rome!A:B,2,0)</f>
        <v>Employé familial / Employée familiale</v>
      </c>
    </row>
    <row r="166" spans="1:9" ht="16.8">
      <c r="A166" t="str">
        <f t="shared" si="2"/>
        <v>200068799_5</v>
      </c>
      <c r="B166" s="131" t="s">
        <v>904</v>
      </c>
      <c r="C166" s="131" t="s">
        <v>114</v>
      </c>
      <c r="D166" s="130">
        <v>17</v>
      </c>
      <c r="E166" s="130">
        <v>5</v>
      </c>
      <c r="I166" t="str">
        <f>VLOOKUP(C166,rome!A:B,2,0)</f>
        <v>Employé / Employée de rayon libre-service</v>
      </c>
    </row>
    <row r="167" spans="1:9" ht="16.8">
      <c r="A167" t="str">
        <f t="shared" si="2"/>
        <v>200068856_1</v>
      </c>
      <c r="B167" s="131" t="s">
        <v>905</v>
      </c>
      <c r="C167" s="131" t="s">
        <v>120</v>
      </c>
      <c r="D167" s="130">
        <v>7</v>
      </c>
      <c r="E167" s="130">
        <v>1</v>
      </c>
      <c r="I167" t="str">
        <f>VLOOKUP(C167,rome!A:B,2,0)</f>
        <v>Agent / Agente d'entretien des espaces verts</v>
      </c>
    </row>
    <row r="168" spans="1:9" ht="16.8">
      <c r="A168" t="str">
        <f t="shared" si="2"/>
        <v>200068856_2</v>
      </c>
      <c r="B168" s="131" t="s">
        <v>905</v>
      </c>
      <c r="C168" s="131" t="s">
        <v>114</v>
      </c>
      <c r="D168" s="130">
        <v>4</v>
      </c>
      <c r="E168" s="130">
        <v>2</v>
      </c>
      <c r="I168" t="str">
        <f>VLOOKUP(C168,rome!A:B,2,0)</f>
        <v>Employé / Employée de rayon libre-service</v>
      </c>
    </row>
    <row r="169" spans="1:9" ht="16.8">
      <c r="A169" t="str">
        <f t="shared" si="2"/>
        <v>200068856_3</v>
      </c>
      <c r="B169" s="131" t="s">
        <v>905</v>
      </c>
      <c r="C169" s="131" t="s">
        <v>136</v>
      </c>
      <c r="D169" s="130">
        <v>4</v>
      </c>
      <c r="E169" s="130">
        <v>3</v>
      </c>
      <c r="I169" t="str">
        <f>VLOOKUP(C169,rome!A:B,2,0)</f>
        <v>Agent / Agente de conditionnement</v>
      </c>
    </row>
    <row r="170" spans="1:9" ht="16.8">
      <c r="A170" t="str">
        <f t="shared" si="2"/>
        <v>200068856_4</v>
      </c>
      <c r="B170" s="131" t="s">
        <v>905</v>
      </c>
      <c r="C170" s="131" t="s">
        <v>113</v>
      </c>
      <c r="D170" s="130">
        <v>4</v>
      </c>
      <c r="E170" s="130">
        <v>4</v>
      </c>
      <c r="I170" t="str">
        <f>VLOOKUP(C170,rome!A:B,2,0)</f>
        <v>Employé familial / Employée familiale</v>
      </c>
    </row>
    <row r="171" spans="1:9" ht="16.8">
      <c r="A171" t="str">
        <f t="shared" si="2"/>
        <v>200068856_5</v>
      </c>
      <c r="B171" s="131" t="s">
        <v>905</v>
      </c>
      <c r="C171" s="131" t="s">
        <v>116</v>
      </c>
      <c r="D171" s="130">
        <v>4</v>
      </c>
      <c r="E171" s="130">
        <v>5</v>
      </c>
      <c r="I171" t="str">
        <f>VLOOKUP(C171,rome!A:B,2,0)</f>
        <v>Conducteur-livreur / Conductrice-livreuse</v>
      </c>
    </row>
    <row r="172" spans="1:9" ht="16.8">
      <c r="A172" t="str">
        <f t="shared" si="2"/>
        <v>200069425_1</v>
      </c>
      <c r="B172" s="131" t="s">
        <v>906</v>
      </c>
      <c r="C172" s="131" t="s">
        <v>113</v>
      </c>
      <c r="D172" s="130">
        <v>22</v>
      </c>
      <c r="E172" s="130">
        <v>1</v>
      </c>
      <c r="I172" t="str">
        <f>VLOOKUP(C172,rome!A:B,2,0)</f>
        <v>Employé familial / Employée familiale</v>
      </c>
    </row>
    <row r="173" spans="1:9" ht="16.8">
      <c r="A173" t="str">
        <f t="shared" si="2"/>
        <v>200069425_2</v>
      </c>
      <c r="B173" s="131" t="s">
        <v>906</v>
      </c>
      <c r="C173" s="131" t="s">
        <v>136</v>
      </c>
      <c r="D173" s="130">
        <v>19</v>
      </c>
      <c r="E173" s="130">
        <v>2</v>
      </c>
      <c r="I173" t="str">
        <f>VLOOKUP(C173,rome!A:B,2,0)</f>
        <v>Agent / Agente de conditionnement</v>
      </c>
    </row>
    <row r="174" spans="1:9" ht="16.8">
      <c r="A174" t="str">
        <f t="shared" si="2"/>
        <v>200069425_3</v>
      </c>
      <c r="B174" s="131" t="s">
        <v>906</v>
      </c>
      <c r="C174" s="131" t="s">
        <v>114</v>
      </c>
      <c r="D174" s="130">
        <v>17</v>
      </c>
      <c r="E174" s="130">
        <v>3</v>
      </c>
      <c r="I174" t="str">
        <f>VLOOKUP(C174,rome!A:B,2,0)</f>
        <v>Employé / Employée de rayon libre-service</v>
      </c>
    </row>
    <row r="175" spans="1:9" ht="16.8">
      <c r="A175" t="str">
        <f t="shared" si="2"/>
        <v>200069425_4</v>
      </c>
      <c r="B175" s="131" t="s">
        <v>906</v>
      </c>
      <c r="C175" s="131" t="s">
        <v>2319</v>
      </c>
      <c r="D175" s="130">
        <v>16</v>
      </c>
      <c r="E175" s="130">
        <v>4</v>
      </c>
      <c r="I175" t="str">
        <f>VLOOKUP(C175,rome!A:B,2,0)</f>
        <v>Agent / Agente de propreté de locaux</v>
      </c>
    </row>
    <row r="176" spans="1:9" ht="16.8">
      <c r="A176" t="str">
        <f t="shared" si="2"/>
        <v>200069425_5</v>
      </c>
      <c r="B176" s="131" t="s">
        <v>906</v>
      </c>
      <c r="C176" s="131" t="s">
        <v>128</v>
      </c>
      <c r="D176" s="130">
        <v>9</v>
      </c>
      <c r="E176" s="130">
        <v>5</v>
      </c>
      <c r="I176" t="str">
        <f>VLOOKUP(C176,rome!A:B,2,0)</f>
        <v>Hôte / Hôtesse de caisse</v>
      </c>
    </row>
    <row r="177" spans="1:9" ht="16.8">
      <c r="A177" t="str">
        <f t="shared" si="2"/>
        <v>200069458_1</v>
      </c>
      <c r="B177" s="131" t="s">
        <v>907</v>
      </c>
      <c r="C177" s="131" t="s">
        <v>120</v>
      </c>
      <c r="D177" s="130">
        <v>20</v>
      </c>
      <c r="E177" s="130">
        <v>1</v>
      </c>
      <c r="I177" t="str">
        <f>VLOOKUP(C177,rome!A:B,2,0)</f>
        <v>Agent / Agente d'entretien des espaces verts</v>
      </c>
    </row>
    <row r="178" spans="1:9" ht="16.8">
      <c r="A178" t="str">
        <f t="shared" si="2"/>
        <v>200069458_2</v>
      </c>
      <c r="B178" s="131" t="s">
        <v>907</v>
      </c>
      <c r="C178" s="131" t="s">
        <v>2319</v>
      </c>
      <c r="D178" s="130">
        <v>15</v>
      </c>
      <c r="E178" s="130">
        <v>2</v>
      </c>
      <c r="I178" t="str">
        <f>VLOOKUP(C178,rome!A:B,2,0)</f>
        <v>Agent / Agente de propreté de locaux</v>
      </c>
    </row>
    <row r="179" spans="1:9" ht="16.8">
      <c r="A179" t="str">
        <f t="shared" si="2"/>
        <v>200069458_3</v>
      </c>
      <c r="B179" s="131" t="s">
        <v>907</v>
      </c>
      <c r="C179" s="131" t="s">
        <v>113</v>
      </c>
      <c r="D179" s="130">
        <v>9</v>
      </c>
      <c r="E179" s="130">
        <v>3</v>
      </c>
      <c r="I179" t="str">
        <f>VLOOKUP(C179,rome!A:B,2,0)</f>
        <v>Employé familial / Employée familiale</v>
      </c>
    </row>
    <row r="180" spans="1:9" ht="16.8">
      <c r="A180" t="str">
        <f t="shared" si="2"/>
        <v>200069458_4</v>
      </c>
      <c r="B180" s="131" t="s">
        <v>907</v>
      </c>
      <c r="C180" s="131" t="s">
        <v>114</v>
      </c>
      <c r="D180" s="130">
        <v>7</v>
      </c>
      <c r="E180" s="130">
        <v>4</v>
      </c>
      <c r="I180" t="str">
        <f>VLOOKUP(C180,rome!A:B,2,0)</f>
        <v>Employé / Employée de rayon libre-service</v>
      </c>
    </row>
    <row r="181" spans="1:9" ht="16.8">
      <c r="A181" t="str">
        <f t="shared" si="2"/>
        <v>200069458_5</v>
      </c>
      <c r="B181" s="131" t="s">
        <v>907</v>
      </c>
      <c r="C181" s="131" t="s">
        <v>136</v>
      </c>
      <c r="D181" s="130">
        <v>6</v>
      </c>
      <c r="E181" s="130">
        <v>5</v>
      </c>
      <c r="I181" t="str">
        <f>VLOOKUP(C181,rome!A:B,2,0)</f>
        <v>Agent / Agente de conditionnement</v>
      </c>
    </row>
    <row r="182" spans="1:9" ht="16.8">
      <c r="A182" t="str">
        <f t="shared" si="2"/>
        <v>200069516_1</v>
      </c>
      <c r="B182" s="131" t="s">
        <v>908</v>
      </c>
      <c r="C182" s="131" t="s">
        <v>120</v>
      </c>
      <c r="D182" s="130">
        <v>3</v>
      </c>
      <c r="E182" s="130">
        <v>1</v>
      </c>
      <c r="I182" t="str">
        <f>VLOOKUP(C182,rome!A:B,2,0)</f>
        <v>Agent / Agente d'entretien des espaces verts</v>
      </c>
    </row>
    <row r="183" spans="1:9" ht="16.8">
      <c r="A183" t="str">
        <f t="shared" si="2"/>
        <v>200069516_2</v>
      </c>
      <c r="B183" s="131" t="s">
        <v>908</v>
      </c>
      <c r="C183" s="131" t="s">
        <v>1620</v>
      </c>
      <c r="D183" s="130">
        <v>3</v>
      </c>
      <c r="E183" s="130">
        <v>2</v>
      </c>
      <c r="I183" t="str">
        <f>VLOOKUP(C183,rome!A:B,2,0)</f>
        <v>Accompagnant / Accompagnante des élèves en situation de handicap (AESH)</v>
      </c>
    </row>
    <row r="184" spans="1:9" ht="16.8">
      <c r="A184" t="str">
        <f t="shared" si="2"/>
        <v>200069516_3</v>
      </c>
      <c r="B184" s="131" t="s">
        <v>908</v>
      </c>
      <c r="C184" s="131" t="s">
        <v>117</v>
      </c>
      <c r="D184" s="130">
        <v>3</v>
      </c>
      <c r="E184" s="130">
        <v>3</v>
      </c>
      <c r="I184" t="str">
        <f>VLOOKUP(C184,rome!A:B,2,0)</f>
        <v>Manutentionnaire</v>
      </c>
    </row>
    <row r="185" spans="1:9" ht="16.8">
      <c r="A185" t="str">
        <f t="shared" si="2"/>
        <v>200069516_4</v>
      </c>
      <c r="B185" s="131" t="s">
        <v>908</v>
      </c>
      <c r="C185" s="131" t="s">
        <v>133</v>
      </c>
      <c r="D185" s="130">
        <v>2</v>
      </c>
      <c r="E185" s="130">
        <v>4</v>
      </c>
      <c r="I185" t="str">
        <f>VLOOKUP(C185,rome!A:B,2,0)</f>
        <v>Vendeur / Vendeuse en épicerie</v>
      </c>
    </row>
    <row r="186" spans="1:9" ht="16.8">
      <c r="A186" t="str">
        <f t="shared" si="2"/>
        <v>200069516_5</v>
      </c>
      <c r="B186" s="131" t="s">
        <v>908</v>
      </c>
      <c r="C186" s="131" t="s">
        <v>118</v>
      </c>
      <c r="D186" s="130">
        <v>2</v>
      </c>
      <c r="E186" s="130">
        <v>5</v>
      </c>
      <c r="I186" t="str">
        <f>VLOOKUP(C186,rome!A:B,2,0)</f>
        <v>Vendeur / Vendeuse en prêt-à-porter</v>
      </c>
    </row>
    <row r="187" spans="1:9" ht="16.8">
      <c r="A187" t="str">
        <f t="shared" si="2"/>
        <v>200069524_1</v>
      </c>
      <c r="B187" s="131" t="s">
        <v>909</v>
      </c>
      <c r="C187" s="131" t="s">
        <v>113</v>
      </c>
      <c r="D187" s="130">
        <v>12</v>
      </c>
      <c r="E187" s="130">
        <v>1</v>
      </c>
      <c r="I187" t="str">
        <f>VLOOKUP(C187,rome!A:B,2,0)</f>
        <v>Employé familial / Employée familiale</v>
      </c>
    </row>
    <row r="188" spans="1:9" ht="16.8">
      <c r="A188" t="str">
        <f t="shared" si="2"/>
        <v>200069524_2</v>
      </c>
      <c r="B188" s="131" t="s">
        <v>909</v>
      </c>
      <c r="C188" s="131" t="s">
        <v>2319</v>
      </c>
      <c r="D188" s="130">
        <v>8</v>
      </c>
      <c r="E188" s="130">
        <v>2</v>
      </c>
      <c r="I188" t="str">
        <f>VLOOKUP(C188,rome!A:B,2,0)</f>
        <v>Agent / Agente de propreté de locaux</v>
      </c>
    </row>
    <row r="189" spans="1:9" ht="16.8">
      <c r="A189" t="str">
        <f t="shared" si="2"/>
        <v>200069524_3</v>
      </c>
      <c r="B189" s="131" t="s">
        <v>909</v>
      </c>
      <c r="C189" s="131" t="s">
        <v>120</v>
      </c>
      <c r="D189" s="130">
        <v>5</v>
      </c>
      <c r="E189" s="130">
        <v>3</v>
      </c>
      <c r="I189" t="str">
        <f>VLOOKUP(C189,rome!A:B,2,0)</f>
        <v>Agent / Agente d'entretien des espaces verts</v>
      </c>
    </row>
    <row r="190" spans="1:9" ht="16.8">
      <c r="A190" t="str">
        <f t="shared" si="2"/>
        <v>200069524_4</v>
      </c>
      <c r="B190" s="131" t="s">
        <v>909</v>
      </c>
      <c r="C190" s="131" t="s">
        <v>128</v>
      </c>
      <c r="D190" s="130">
        <v>5</v>
      </c>
      <c r="E190" s="130">
        <v>4</v>
      </c>
      <c r="I190" t="str">
        <f>VLOOKUP(C190,rome!A:B,2,0)</f>
        <v>Hôte / Hôtesse de caisse</v>
      </c>
    </row>
    <row r="191" spans="1:9" ht="16.8">
      <c r="A191" t="str">
        <f t="shared" si="2"/>
        <v>200069524_5</v>
      </c>
      <c r="B191" s="131" t="s">
        <v>909</v>
      </c>
      <c r="C191" s="131" t="s">
        <v>2240</v>
      </c>
      <c r="D191" s="130">
        <v>5</v>
      </c>
      <c r="E191" s="130">
        <v>5</v>
      </c>
      <c r="I191" t="str">
        <f>VLOOKUP(C191,rome!A:B,2,0)</f>
        <v>Assistant / Assistante de vie aux familles</v>
      </c>
    </row>
    <row r="192" spans="1:9" ht="16.8">
      <c r="A192" t="str">
        <f t="shared" si="2"/>
        <v>200069532_1</v>
      </c>
      <c r="B192" s="131" t="s">
        <v>910</v>
      </c>
      <c r="C192" s="131" t="s">
        <v>2319</v>
      </c>
      <c r="D192" s="130">
        <v>53</v>
      </c>
      <c r="E192" s="130">
        <v>1</v>
      </c>
      <c r="I192" t="str">
        <f>VLOOKUP(C192,rome!A:B,2,0)</f>
        <v>Agent / Agente de propreté de locaux</v>
      </c>
    </row>
    <row r="193" spans="1:9" ht="16.8">
      <c r="A193" t="str">
        <f t="shared" si="2"/>
        <v>200069532_2</v>
      </c>
      <c r="B193" s="131" t="s">
        <v>910</v>
      </c>
      <c r="C193" s="131" t="s">
        <v>113</v>
      </c>
      <c r="D193" s="130">
        <v>39</v>
      </c>
      <c r="E193" s="130">
        <v>2</v>
      </c>
      <c r="I193" t="str">
        <f>VLOOKUP(C193,rome!A:B,2,0)</f>
        <v>Employé familial / Employée familiale</v>
      </c>
    </row>
    <row r="194" spans="1:9" ht="16.8">
      <c r="A194" t="str">
        <f t="shared" si="2"/>
        <v>200069532_3</v>
      </c>
      <c r="B194" s="131" t="s">
        <v>910</v>
      </c>
      <c r="C194" s="131" t="s">
        <v>114</v>
      </c>
      <c r="D194" s="130">
        <v>34</v>
      </c>
      <c r="E194" s="130">
        <v>3</v>
      </c>
      <c r="I194" t="str">
        <f>VLOOKUP(C194,rome!A:B,2,0)</f>
        <v>Employé / Employée de rayon libre-service</v>
      </c>
    </row>
    <row r="195" spans="1:9" ht="16.8">
      <c r="A195" t="str">
        <f t="shared" ref="A195:A258" si="3">B195&amp;"_"&amp;E195</f>
        <v>200069532_4</v>
      </c>
      <c r="B195" s="131" t="s">
        <v>910</v>
      </c>
      <c r="C195" s="131" t="s">
        <v>120</v>
      </c>
      <c r="D195" s="130">
        <v>28</v>
      </c>
      <c r="E195" s="130">
        <v>4</v>
      </c>
      <c r="I195" t="str">
        <f>VLOOKUP(C195,rome!A:B,2,0)</f>
        <v>Agent / Agente d'entretien des espaces verts</v>
      </c>
    </row>
    <row r="196" spans="1:9" ht="16.8">
      <c r="A196" t="str">
        <f t="shared" si="3"/>
        <v>200069532_5</v>
      </c>
      <c r="B196" s="131" t="s">
        <v>910</v>
      </c>
      <c r="C196" s="131" t="s">
        <v>117</v>
      </c>
      <c r="D196" s="130">
        <v>26</v>
      </c>
      <c r="E196" s="130">
        <v>5</v>
      </c>
      <c r="I196" t="str">
        <f>VLOOKUP(C196,rome!A:B,2,0)</f>
        <v>Manutentionnaire</v>
      </c>
    </row>
    <row r="197" spans="1:9" ht="16.8">
      <c r="A197" t="str">
        <f t="shared" si="3"/>
        <v>200069722_1</v>
      </c>
      <c r="B197" s="131" t="s">
        <v>911</v>
      </c>
      <c r="C197" s="131" t="s">
        <v>136</v>
      </c>
      <c r="D197" s="130">
        <v>16</v>
      </c>
      <c r="E197" s="130">
        <v>1</v>
      </c>
      <c r="I197" t="str">
        <f>VLOOKUP(C197,rome!A:B,2,0)</f>
        <v>Agent / Agente de conditionnement</v>
      </c>
    </row>
    <row r="198" spans="1:9" ht="16.8">
      <c r="A198" t="str">
        <f t="shared" si="3"/>
        <v>200069722_2</v>
      </c>
      <c r="B198" s="131" t="s">
        <v>911</v>
      </c>
      <c r="C198" s="131" t="s">
        <v>113</v>
      </c>
      <c r="D198" s="130">
        <v>12</v>
      </c>
      <c r="E198" s="130">
        <v>2</v>
      </c>
      <c r="I198" t="str">
        <f>VLOOKUP(C198,rome!A:B,2,0)</f>
        <v>Employé familial / Employée familiale</v>
      </c>
    </row>
    <row r="199" spans="1:9" ht="16.8">
      <c r="A199" t="str">
        <f t="shared" si="3"/>
        <v>200069722_3</v>
      </c>
      <c r="B199" s="131" t="s">
        <v>911</v>
      </c>
      <c r="C199" s="131" t="s">
        <v>120</v>
      </c>
      <c r="D199" s="130">
        <v>11</v>
      </c>
      <c r="E199" s="130">
        <v>3</v>
      </c>
      <c r="I199" t="str">
        <f>VLOOKUP(C199,rome!A:B,2,0)</f>
        <v>Agent / Agente d'entretien des espaces verts</v>
      </c>
    </row>
    <row r="200" spans="1:9" ht="16.8">
      <c r="A200" t="str">
        <f t="shared" si="3"/>
        <v>200069722_4</v>
      </c>
      <c r="B200" s="131" t="s">
        <v>911</v>
      </c>
      <c r="C200" s="131" t="s">
        <v>114</v>
      </c>
      <c r="D200" s="130">
        <v>9</v>
      </c>
      <c r="E200" s="130">
        <v>4</v>
      </c>
      <c r="I200" t="str">
        <f>VLOOKUP(C200,rome!A:B,2,0)</f>
        <v>Employé / Employée de rayon libre-service</v>
      </c>
    </row>
    <row r="201" spans="1:9" ht="16.8">
      <c r="A201" t="str">
        <f t="shared" si="3"/>
        <v>200069722_5</v>
      </c>
      <c r="B201" s="131" t="s">
        <v>911</v>
      </c>
      <c r="C201" s="131" t="s">
        <v>2319</v>
      </c>
      <c r="D201" s="130">
        <v>9</v>
      </c>
      <c r="E201" s="130">
        <v>5</v>
      </c>
      <c r="I201" t="str">
        <f>VLOOKUP(C201,rome!A:B,2,0)</f>
        <v>Agent / Agente de propreté de locaux</v>
      </c>
    </row>
    <row r="202" spans="1:9" ht="16.8">
      <c r="A202" t="str">
        <f t="shared" si="3"/>
        <v>200069730_1</v>
      </c>
      <c r="B202" s="131" t="s">
        <v>912</v>
      </c>
      <c r="C202" s="131" t="s">
        <v>114</v>
      </c>
      <c r="D202" s="130">
        <v>20</v>
      </c>
      <c r="E202" s="130">
        <v>1</v>
      </c>
      <c r="I202" t="str">
        <f>VLOOKUP(C202,rome!A:B,2,0)</f>
        <v>Employé / Employée de rayon libre-service</v>
      </c>
    </row>
    <row r="203" spans="1:9" ht="16.8">
      <c r="A203" t="str">
        <f t="shared" si="3"/>
        <v>200069730_2</v>
      </c>
      <c r="B203" s="131" t="s">
        <v>912</v>
      </c>
      <c r="C203" s="131" t="s">
        <v>136</v>
      </c>
      <c r="D203" s="130">
        <v>17</v>
      </c>
      <c r="E203" s="130">
        <v>2</v>
      </c>
      <c r="I203" t="str">
        <f>VLOOKUP(C203,rome!A:B,2,0)</f>
        <v>Agent / Agente de conditionnement</v>
      </c>
    </row>
    <row r="204" spans="1:9" ht="16.8">
      <c r="A204" t="str">
        <f t="shared" si="3"/>
        <v>200069730_3</v>
      </c>
      <c r="B204" s="131" t="s">
        <v>912</v>
      </c>
      <c r="C204" s="131" t="s">
        <v>113</v>
      </c>
      <c r="D204" s="130">
        <v>17</v>
      </c>
      <c r="E204" s="130">
        <v>3</v>
      </c>
      <c r="I204" t="str">
        <f>VLOOKUP(C204,rome!A:B,2,0)</f>
        <v>Employé familial / Employée familiale</v>
      </c>
    </row>
    <row r="205" spans="1:9" ht="16.8">
      <c r="A205" t="str">
        <f t="shared" si="3"/>
        <v>200069730_4</v>
      </c>
      <c r="B205" s="131" t="s">
        <v>912</v>
      </c>
      <c r="C205" s="131" t="s">
        <v>2319</v>
      </c>
      <c r="D205" s="130">
        <v>14</v>
      </c>
      <c r="E205" s="130">
        <v>4</v>
      </c>
      <c r="I205" t="str">
        <f>VLOOKUP(C205,rome!A:B,2,0)</f>
        <v>Agent / Agente de propreté de locaux</v>
      </c>
    </row>
    <row r="206" spans="1:9" ht="16.8">
      <c r="A206" t="str">
        <f t="shared" si="3"/>
        <v>200069730_5</v>
      </c>
      <c r="B206" s="131" t="s">
        <v>912</v>
      </c>
      <c r="C206" s="131" t="s">
        <v>120</v>
      </c>
      <c r="D206" s="130">
        <v>13</v>
      </c>
      <c r="E206" s="130">
        <v>5</v>
      </c>
      <c r="I206" t="str">
        <f>VLOOKUP(C206,rome!A:B,2,0)</f>
        <v>Agent / Agente d'entretien des espaces verts</v>
      </c>
    </row>
    <row r="207" spans="1:9" ht="16.8">
      <c r="A207" t="str">
        <f t="shared" si="3"/>
        <v>200069821_1</v>
      </c>
      <c r="B207" s="131" t="s">
        <v>913</v>
      </c>
      <c r="C207" s="131" t="s">
        <v>2319</v>
      </c>
      <c r="D207" s="130">
        <v>40</v>
      </c>
      <c r="E207" s="130">
        <v>1</v>
      </c>
      <c r="I207" t="str">
        <f>VLOOKUP(C207,rome!A:B,2,0)</f>
        <v>Agent / Agente de propreté de locaux</v>
      </c>
    </row>
    <row r="208" spans="1:9" ht="16.8">
      <c r="A208" t="str">
        <f t="shared" si="3"/>
        <v>200069821_2</v>
      </c>
      <c r="B208" s="131" t="s">
        <v>913</v>
      </c>
      <c r="C208" s="131" t="s">
        <v>114</v>
      </c>
      <c r="D208" s="130">
        <v>15</v>
      </c>
      <c r="E208" s="130">
        <v>2</v>
      </c>
      <c r="I208" t="str">
        <f>VLOOKUP(C208,rome!A:B,2,0)</f>
        <v>Employé / Employée de rayon libre-service</v>
      </c>
    </row>
    <row r="209" spans="1:9" ht="16.8">
      <c r="A209" t="str">
        <f t="shared" si="3"/>
        <v>200069821_3</v>
      </c>
      <c r="B209" s="131" t="s">
        <v>913</v>
      </c>
      <c r="C209" s="131" t="s">
        <v>120</v>
      </c>
      <c r="D209" s="130">
        <v>14</v>
      </c>
      <c r="E209" s="130">
        <v>3</v>
      </c>
      <c r="I209" t="str">
        <f>VLOOKUP(C209,rome!A:B,2,0)</f>
        <v>Agent / Agente d'entretien des espaces verts</v>
      </c>
    </row>
    <row r="210" spans="1:9" ht="16.8">
      <c r="A210" t="str">
        <f t="shared" si="3"/>
        <v>200069821_4</v>
      </c>
      <c r="B210" s="131" t="s">
        <v>913</v>
      </c>
      <c r="C210" s="131" t="s">
        <v>122</v>
      </c>
      <c r="D210" s="130">
        <v>14</v>
      </c>
      <c r="E210" s="130">
        <v>4</v>
      </c>
      <c r="I210" t="str">
        <f>VLOOKUP(C210,rome!A:B,2,0)</f>
        <v>Secrétaire</v>
      </c>
    </row>
    <row r="211" spans="1:9" ht="16.8">
      <c r="A211" t="str">
        <f t="shared" si="3"/>
        <v>200069821_5</v>
      </c>
      <c r="B211" s="131" t="s">
        <v>913</v>
      </c>
      <c r="C211" s="131" t="s">
        <v>113</v>
      </c>
      <c r="D211" s="130">
        <v>12</v>
      </c>
      <c r="E211" s="130">
        <v>5</v>
      </c>
      <c r="I211" t="str">
        <f>VLOOKUP(C211,rome!A:B,2,0)</f>
        <v>Employé familial / Employée familiale</v>
      </c>
    </row>
    <row r="212" spans="1:9" ht="16.8">
      <c r="A212" t="str">
        <f t="shared" si="3"/>
        <v>200069839_1</v>
      </c>
      <c r="B212" s="131" t="s">
        <v>914</v>
      </c>
      <c r="C212" s="131" t="s">
        <v>114</v>
      </c>
      <c r="D212" s="130">
        <v>12</v>
      </c>
      <c r="E212" s="130">
        <v>1</v>
      </c>
      <c r="I212" t="str">
        <f>VLOOKUP(C212,rome!A:B,2,0)</f>
        <v>Employé / Employée de rayon libre-service</v>
      </c>
    </row>
    <row r="213" spans="1:9" ht="16.8">
      <c r="A213" t="str">
        <f t="shared" si="3"/>
        <v>200069839_2</v>
      </c>
      <c r="B213" s="131" t="s">
        <v>914</v>
      </c>
      <c r="C213" s="131" t="s">
        <v>2319</v>
      </c>
      <c r="D213" s="130">
        <v>12</v>
      </c>
      <c r="E213" s="130">
        <v>2</v>
      </c>
      <c r="I213" t="str">
        <f>VLOOKUP(C213,rome!A:B,2,0)</f>
        <v>Agent / Agente de propreté de locaux</v>
      </c>
    </row>
    <row r="214" spans="1:9" ht="16.8">
      <c r="A214" t="str">
        <f t="shared" si="3"/>
        <v>200069839_3</v>
      </c>
      <c r="B214" s="131" t="s">
        <v>914</v>
      </c>
      <c r="C214" s="131" t="s">
        <v>120</v>
      </c>
      <c r="D214" s="130">
        <v>6</v>
      </c>
      <c r="E214" s="130">
        <v>3</v>
      </c>
      <c r="I214" t="str">
        <f>VLOOKUP(C214,rome!A:B,2,0)</f>
        <v>Agent / Agente d'entretien des espaces verts</v>
      </c>
    </row>
    <row r="215" spans="1:9" ht="16.8">
      <c r="A215" t="str">
        <f t="shared" si="3"/>
        <v>200069839_4</v>
      </c>
      <c r="B215" s="131" t="s">
        <v>914</v>
      </c>
      <c r="C215" s="131" t="s">
        <v>118</v>
      </c>
      <c r="D215" s="130">
        <v>4</v>
      </c>
      <c r="E215" s="130">
        <v>4</v>
      </c>
      <c r="I215" t="str">
        <f>VLOOKUP(C215,rome!A:B,2,0)</f>
        <v>Vendeur / Vendeuse en prêt-à-porter</v>
      </c>
    </row>
    <row r="216" spans="1:9" ht="16.8">
      <c r="A216" t="str">
        <f t="shared" si="3"/>
        <v>200069839_5</v>
      </c>
      <c r="B216" s="131" t="s">
        <v>914</v>
      </c>
      <c r="C216" s="131" t="s">
        <v>128</v>
      </c>
      <c r="D216" s="130">
        <v>4</v>
      </c>
      <c r="E216" s="130">
        <v>5</v>
      </c>
      <c r="I216" t="str">
        <f>VLOOKUP(C216,rome!A:B,2,0)</f>
        <v>Hôte / Hôtesse de caisse</v>
      </c>
    </row>
    <row r="217" spans="1:9" ht="16.8">
      <c r="A217" t="str">
        <f t="shared" si="3"/>
        <v>200069847_1</v>
      </c>
      <c r="B217" s="131" t="s">
        <v>915</v>
      </c>
      <c r="C217" s="131" t="s">
        <v>120</v>
      </c>
      <c r="D217" s="130">
        <v>10</v>
      </c>
      <c r="E217" s="130">
        <v>1</v>
      </c>
      <c r="I217" t="str">
        <f>VLOOKUP(C217,rome!A:B,2,0)</f>
        <v>Agent / Agente d'entretien des espaces verts</v>
      </c>
    </row>
    <row r="218" spans="1:9" ht="16.8">
      <c r="A218" t="str">
        <f t="shared" si="3"/>
        <v>200069847_2</v>
      </c>
      <c r="B218" s="131" t="s">
        <v>915</v>
      </c>
      <c r="C218" s="131" t="s">
        <v>113</v>
      </c>
      <c r="D218" s="130">
        <v>5</v>
      </c>
      <c r="E218" s="130">
        <v>2</v>
      </c>
      <c r="I218" t="str">
        <f>VLOOKUP(C218,rome!A:B,2,0)</f>
        <v>Employé familial / Employée familiale</v>
      </c>
    </row>
    <row r="219" spans="1:9" ht="16.8">
      <c r="A219" t="str">
        <f t="shared" si="3"/>
        <v>200069847_3</v>
      </c>
      <c r="B219" s="131" t="s">
        <v>915</v>
      </c>
      <c r="C219" s="131" t="s">
        <v>2319</v>
      </c>
      <c r="D219" s="130">
        <v>5</v>
      </c>
      <c r="E219" s="130">
        <v>3</v>
      </c>
      <c r="I219" t="str">
        <f>VLOOKUP(C219,rome!A:B,2,0)</f>
        <v>Agent / Agente de propreté de locaux</v>
      </c>
    </row>
    <row r="220" spans="1:9" ht="16.8">
      <c r="A220" t="str">
        <f t="shared" si="3"/>
        <v>200069847_4</v>
      </c>
      <c r="B220" s="131" t="s">
        <v>915</v>
      </c>
      <c r="C220" s="131" t="s">
        <v>114</v>
      </c>
      <c r="D220" s="130">
        <v>3</v>
      </c>
      <c r="E220" s="130">
        <v>4</v>
      </c>
      <c r="I220" t="str">
        <f>VLOOKUP(C220,rome!A:B,2,0)</f>
        <v>Employé / Employée de rayon libre-service</v>
      </c>
    </row>
    <row r="221" spans="1:9" ht="16.8">
      <c r="A221" t="str">
        <f t="shared" si="3"/>
        <v>200069847_5</v>
      </c>
      <c r="B221" s="131" t="s">
        <v>915</v>
      </c>
      <c r="C221" s="131" t="s">
        <v>125</v>
      </c>
      <c r="D221" s="130">
        <v>3</v>
      </c>
      <c r="E221" s="130">
        <v>5</v>
      </c>
      <c r="I221" t="str">
        <f>VLOOKUP(C221,rome!A:B,2,0)</f>
        <v>Chargé / Chargée d'accueil</v>
      </c>
    </row>
    <row r="222" spans="1:9" ht="16.8">
      <c r="A222" t="str">
        <f t="shared" si="3"/>
        <v>200070068_1</v>
      </c>
      <c r="B222" s="131" t="s">
        <v>916</v>
      </c>
      <c r="C222" s="131" t="s">
        <v>2319</v>
      </c>
      <c r="D222" s="130">
        <v>14</v>
      </c>
      <c r="E222" s="130">
        <v>1</v>
      </c>
      <c r="I222" t="str">
        <f>VLOOKUP(C222,rome!A:B,2,0)</f>
        <v>Agent / Agente de propreté de locaux</v>
      </c>
    </row>
    <row r="223" spans="1:9" ht="16.8">
      <c r="A223" t="str">
        <f t="shared" si="3"/>
        <v>200070068_2</v>
      </c>
      <c r="B223" s="131" t="s">
        <v>916</v>
      </c>
      <c r="C223" s="131" t="s">
        <v>114</v>
      </c>
      <c r="D223" s="130">
        <v>10</v>
      </c>
      <c r="E223" s="130">
        <v>2</v>
      </c>
      <c r="I223" t="str">
        <f>VLOOKUP(C223,rome!A:B,2,0)</f>
        <v>Employé / Employée de rayon libre-service</v>
      </c>
    </row>
    <row r="224" spans="1:9" ht="16.8">
      <c r="A224" t="str">
        <f t="shared" si="3"/>
        <v>200070068_3</v>
      </c>
      <c r="B224" s="131" t="s">
        <v>916</v>
      </c>
      <c r="C224" s="131" t="s">
        <v>113</v>
      </c>
      <c r="D224" s="130">
        <v>8</v>
      </c>
      <c r="E224" s="130">
        <v>3</v>
      </c>
      <c r="I224" t="str">
        <f>VLOOKUP(C224,rome!A:B,2,0)</f>
        <v>Employé familial / Employée familiale</v>
      </c>
    </row>
    <row r="225" spans="1:9" ht="16.8">
      <c r="A225" t="str">
        <f t="shared" si="3"/>
        <v>200070068_4</v>
      </c>
      <c r="B225" s="131" t="s">
        <v>916</v>
      </c>
      <c r="C225" s="131" t="s">
        <v>133</v>
      </c>
      <c r="D225" s="130">
        <v>6</v>
      </c>
      <c r="E225" s="130">
        <v>4</v>
      </c>
      <c r="I225" t="str">
        <f>VLOOKUP(C225,rome!A:B,2,0)</f>
        <v>Vendeur / Vendeuse en épicerie</v>
      </c>
    </row>
    <row r="226" spans="1:9" ht="16.8">
      <c r="A226" t="str">
        <f t="shared" si="3"/>
        <v>200070068_5</v>
      </c>
      <c r="B226" s="131" t="s">
        <v>916</v>
      </c>
      <c r="C226" s="131" t="s">
        <v>120</v>
      </c>
      <c r="D226" s="130">
        <v>5</v>
      </c>
      <c r="E226" s="130">
        <v>5</v>
      </c>
      <c r="I226" t="str">
        <f>VLOOKUP(C226,rome!A:B,2,0)</f>
        <v>Agent / Agente d'entretien des espaces verts</v>
      </c>
    </row>
    <row r="227" spans="1:9" ht="16.8">
      <c r="A227" t="str">
        <f t="shared" si="3"/>
        <v>200070142_1</v>
      </c>
      <c r="B227" s="131" t="s">
        <v>917</v>
      </c>
      <c r="C227" s="131" t="s">
        <v>114</v>
      </c>
      <c r="D227" s="130">
        <v>6</v>
      </c>
      <c r="E227" s="130">
        <v>1</v>
      </c>
      <c r="I227" t="str">
        <f>VLOOKUP(C227,rome!A:B,2,0)</f>
        <v>Employé / Employée de rayon libre-service</v>
      </c>
    </row>
    <row r="228" spans="1:9" ht="16.8">
      <c r="A228" t="str">
        <f t="shared" si="3"/>
        <v>200070142_2</v>
      </c>
      <c r="B228" s="131" t="s">
        <v>917</v>
      </c>
      <c r="C228" s="131" t="s">
        <v>136</v>
      </c>
      <c r="D228" s="130">
        <v>6</v>
      </c>
      <c r="E228" s="130">
        <v>2</v>
      </c>
      <c r="I228" t="str">
        <f>VLOOKUP(C228,rome!A:B,2,0)</f>
        <v>Agent / Agente de conditionnement</v>
      </c>
    </row>
    <row r="229" spans="1:9" ht="16.8">
      <c r="A229" t="str">
        <f t="shared" si="3"/>
        <v>200070142_3</v>
      </c>
      <c r="B229" s="131" t="s">
        <v>917</v>
      </c>
      <c r="C229" s="131" t="s">
        <v>2319</v>
      </c>
      <c r="D229" s="130">
        <v>5</v>
      </c>
      <c r="E229" s="130">
        <v>3</v>
      </c>
      <c r="I229" t="str">
        <f>VLOOKUP(C229,rome!A:B,2,0)</f>
        <v>Agent / Agente de propreté de locaux</v>
      </c>
    </row>
    <row r="230" spans="1:9" ht="16.8">
      <c r="A230" t="str">
        <f t="shared" si="3"/>
        <v>200070142_4</v>
      </c>
      <c r="B230" s="131" t="s">
        <v>917</v>
      </c>
      <c r="C230" s="131" t="s">
        <v>120</v>
      </c>
      <c r="D230" s="130">
        <v>3</v>
      </c>
      <c r="E230" s="130">
        <v>4</v>
      </c>
      <c r="I230" t="str">
        <f>VLOOKUP(C230,rome!A:B,2,0)</f>
        <v>Agent / Agente d'entretien des espaces verts</v>
      </c>
    </row>
    <row r="231" spans="1:9" ht="16.8">
      <c r="A231" t="str">
        <f t="shared" si="3"/>
        <v>200070142_5</v>
      </c>
      <c r="B231" s="131" t="s">
        <v>917</v>
      </c>
      <c r="C231" s="131" t="s">
        <v>133</v>
      </c>
      <c r="D231" s="130">
        <v>3</v>
      </c>
      <c r="E231" s="130">
        <v>5</v>
      </c>
      <c r="I231" t="str">
        <f>VLOOKUP(C231,rome!A:B,2,0)</f>
        <v>Vendeur / Vendeuse en épicerie</v>
      </c>
    </row>
    <row r="232" spans="1:9" ht="16.8">
      <c r="A232" t="str">
        <f t="shared" si="3"/>
        <v>200070449_1</v>
      </c>
      <c r="B232" s="131" t="s">
        <v>918</v>
      </c>
      <c r="C232" s="131" t="s">
        <v>114</v>
      </c>
      <c r="D232" s="130">
        <v>9</v>
      </c>
      <c r="E232" s="130">
        <v>1</v>
      </c>
      <c r="I232" t="str">
        <f>VLOOKUP(C232,rome!A:B,2,0)</f>
        <v>Employé / Employée de rayon libre-service</v>
      </c>
    </row>
    <row r="233" spans="1:9" ht="16.8">
      <c r="A233" t="str">
        <f t="shared" si="3"/>
        <v>200070449_2</v>
      </c>
      <c r="B233" s="131" t="s">
        <v>918</v>
      </c>
      <c r="C233" s="131" t="s">
        <v>122</v>
      </c>
      <c r="D233" s="130">
        <v>6</v>
      </c>
      <c r="E233" s="130">
        <v>2</v>
      </c>
      <c r="I233" t="str">
        <f>VLOOKUP(C233,rome!A:B,2,0)</f>
        <v>Secrétaire</v>
      </c>
    </row>
    <row r="234" spans="1:9" ht="16.8">
      <c r="A234" t="str">
        <f t="shared" si="3"/>
        <v>200070449_3</v>
      </c>
      <c r="B234" s="131" t="s">
        <v>918</v>
      </c>
      <c r="C234" s="131" t="s">
        <v>136</v>
      </c>
      <c r="D234" s="130">
        <v>5</v>
      </c>
      <c r="E234" s="130">
        <v>3</v>
      </c>
      <c r="I234" t="str">
        <f>VLOOKUP(C234,rome!A:B,2,0)</f>
        <v>Agent / Agente de conditionnement</v>
      </c>
    </row>
    <row r="235" spans="1:9" ht="16.8">
      <c r="A235" t="str">
        <f t="shared" si="3"/>
        <v>200070449_4</v>
      </c>
      <c r="B235" s="131" t="s">
        <v>918</v>
      </c>
      <c r="C235" s="131" t="s">
        <v>2319</v>
      </c>
      <c r="D235" s="130">
        <v>5</v>
      </c>
      <c r="E235" s="130">
        <v>4</v>
      </c>
      <c r="I235" t="str">
        <f>VLOOKUP(C235,rome!A:B,2,0)</f>
        <v>Agent / Agente de propreté de locaux</v>
      </c>
    </row>
    <row r="236" spans="1:9" ht="16.8">
      <c r="A236" t="str">
        <f t="shared" si="3"/>
        <v>200070449_5</v>
      </c>
      <c r="B236" s="131" t="s">
        <v>918</v>
      </c>
      <c r="C236" s="131" t="s">
        <v>113</v>
      </c>
      <c r="D236" s="130">
        <v>4</v>
      </c>
      <c r="E236" s="130">
        <v>5</v>
      </c>
      <c r="I236" t="str">
        <f>VLOOKUP(C236,rome!A:B,2,0)</f>
        <v>Employé familial / Employée familiale</v>
      </c>
    </row>
    <row r="237" spans="1:9" ht="16.8">
      <c r="A237" t="str">
        <f t="shared" si="3"/>
        <v>200071454_1</v>
      </c>
      <c r="B237" s="131" t="s">
        <v>919</v>
      </c>
      <c r="C237" s="131" t="s">
        <v>2319</v>
      </c>
      <c r="D237" s="130">
        <v>79</v>
      </c>
      <c r="E237" s="130">
        <v>1</v>
      </c>
      <c r="I237" t="str">
        <f>VLOOKUP(C237,rome!A:B,2,0)</f>
        <v>Agent / Agente de propreté de locaux</v>
      </c>
    </row>
    <row r="238" spans="1:9" ht="16.8">
      <c r="A238" t="str">
        <f t="shared" si="3"/>
        <v>200071454_2</v>
      </c>
      <c r="B238" s="131" t="s">
        <v>919</v>
      </c>
      <c r="C238" s="131" t="s">
        <v>114</v>
      </c>
      <c r="D238" s="130">
        <v>56</v>
      </c>
      <c r="E238" s="130">
        <v>2</v>
      </c>
      <c r="I238" t="str">
        <f>VLOOKUP(C238,rome!A:B,2,0)</f>
        <v>Employé / Employée de rayon libre-service</v>
      </c>
    </row>
    <row r="239" spans="1:9" ht="16.8">
      <c r="A239" t="str">
        <f t="shared" si="3"/>
        <v>200071454_3</v>
      </c>
      <c r="B239" s="131" t="s">
        <v>919</v>
      </c>
      <c r="C239" s="131" t="s">
        <v>113</v>
      </c>
      <c r="D239" s="130">
        <v>54</v>
      </c>
      <c r="E239" s="130">
        <v>3</v>
      </c>
      <c r="I239" t="str">
        <f>VLOOKUP(C239,rome!A:B,2,0)</f>
        <v>Employé familial / Employée familiale</v>
      </c>
    </row>
    <row r="240" spans="1:9" ht="16.8">
      <c r="A240" t="str">
        <f t="shared" si="3"/>
        <v>200071454_4</v>
      </c>
      <c r="B240" s="131" t="s">
        <v>919</v>
      </c>
      <c r="C240" s="131" t="s">
        <v>136</v>
      </c>
      <c r="D240" s="130">
        <v>44</v>
      </c>
      <c r="E240" s="130">
        <v>4</v>
      </c>
      <c r="I240" t="str">
        <f>VLOOKUP(C240,rome!A:B,2,0)</f>
        <v>Agent / Agente de conditionnement</v>
      </c>
    </row>
    <row r="241" spans="1:9" ht="16.8">
      <c r="A241" t="str">
        <f t="shared" si="3"/>
        <v>200071454_5</v>
      </c>
      <c r="B241" s="131" t="s">
        <v>919</v>
      </c>
      <c r="C241" s="131" t="s">
        <v>118</v>
      </c>
      <c r="D241" s="130">
        <v>41</v>
      </c>
      <c r="E241" s="130">
        <v>5</v>
      </c>
      <c r="I241" t="str">
        <f>VLOOKUP(C241,rome!A:B,2,0)</f>
        <v>Vendeur / Vendeuse en prêt-à-porter</v>
      </c>
    </row>
    <row r="242" spans="1:9" ht="16.8">
      <c r="A242" t="str">
        <f t="shared" si="3"/>
        <v>200071504_1</v>
      </c>
      <c r="B242" s="131" t="s">
        <v>920</v>
      </c>
      <c r="C242" s="131" t="s">
        <v>136</v>
      </c>
      <c r="D242" s="130">
        <v>9</v>
      </c>
      <c r="E242" s="130">
        <v>1</v>
      </c>
      <c r="I242" t="str">
        <f>VLOOKUP(C242,rome!A:B,2,0)</f>
        <v>Agent / Agente de conditionnement</v>
      </c>
    </row>
    <row r="243" spans="1:9" ht="16.8">
      <c r="A243" t="str">
        <f t="shared" si="3"/>
        <v>200071504_2</v>
      </c>
      <c r="B243" s="131" t="s">
        <v>920</v>
      </c>
      <c r="C243" s="131" t="s">
        <v>2319</v>
      </c>
      <c r="D243" s="130">
        <v>4</v>
      </c>
      <c r="E243" s="130">
        <v>2</v>
      </c>
      <c r="I243" t="str">
        <f>VLOOKUP(C243,rome!A:B,2,0)</f>
        <v>Agent / Agente de propreté de locaux</v>
      </c>
    </row>
    <row r="244" spans="1:9" ht="16.8">
      <c r="A244" t="str">
        <f t="shared" si="3"/>
        <v>200071504_3</v>
      </c>
      <c r="B244" s="131" t="s">
        <v>920</v>
      </c>
      <c r="C244" s="131" t="s">
        <v>125</v>
      </c>
      <c r="D244" s="130">
        <v>4</v>
      </c>
      <c r="E244" s="130">
        <v>3</v>
      </c>
      <c r="I244" t="str">
        <f>VLOOKUP(C244,rome!A:B,2,0)</f>
        <v>Chargé / Chargée d'accueil</v>
      </c>
    </row>
    <row r="245" spans="1:9" ht="16.8">
      <c r="A245" t="str">
        <f t="shared" si="3"/>
        <v>200071504_4</v>
      </c>
      <c r="B245" s="131" t="s">
        <v>920</v>
      </c>
      <c r="C245" s="131" t="s">
        <v>189</v>
      </c>
      <c r="D245" s="130">
        <v>3</v>
      </c>
      <c r="E245" s="130">
        <v>4</v>
      </c>
      <c r="I245" t="str">
        <f>VLOOKUP(C245,rome!A:B,2,0)</f>
        <v>Assembleur monteur / Assembleuse monteuse</v>
      </c>
    </row>
    <row r="246" spans="1:9" ht="16.8">
      <c r="A246" t="str">
        <f t="shared" si="3"/>
        <v>200071504_5</v>
      </c>
      <c r="B246" s="131" t="s">
        <v>920</v>
      </c>
      <c r="C246" s="131" t="s">
        <v>113</v>
      </c>
      <c r="D246" s="130">
        <v>3</v>
      </c>
      <c r="E246" s="130">
        <v>5</v>
      </c>
      <c r="I246" t="str">
        <f>VLOOKUP(C246,rome!A:B,2,0)</f>
        <v>Employé familial / Employée familiale</v>
      </c>
    </row>
    <row r="247" spans="1:9" ht="16.8">
      <c r="A247" t="str">
        <f t="shared" si="3"/>
        <v>200071520_1</v>
      </c>
      <c r="B247" s="131" t="s">
        <v>921</v>
      </c>
      <c r="C247" s="131" t="s">
        <v>136</v>
      </c>
      <c r="D247" s="130">
        <v>7</v>
      </c>
      <c r="E247" s="130">
        <v>1</v>
      </c>
      <c r="I247" t="str">
        <f>VLOOKUP(C247,rome!A:B,2,0)</f>
        <v>Agent / Agente de conditionnement</v>
      </c>
    </row>
    <row r="248" spans="1:9" ht="16.8">
      <c r="A248" t="str">
        <f t="shared" si="3"/>
        <v>200071520_2</v>
      </c>
      <c r="B248" s="131" t="s">
        <v>921</v>
      </c>
      <c r="C248" s="131" t="s">
        <v>113</v>
      </c>
      <c r="D248" s="130">
        <v>5</v>
      </c>
      <c r="E248" s="130">
        <v>2</v>
      </c>
      <c r="I248" t="str">
        <f>VLOOKUP(C248,rome!A:B,2,0)</f>
        <v>Employé familial / Employée familiale</v>
      </c>
    </row>
    <row r="249" spans="1:9" ht="16.8">
      <c r="A249" t="str">
        <f t="shared" si="3"/>
        <v>200071520_3</v>
      </c>
      <c r="B249" s="131" t="s">
        <v>921</v>
      </c>
      <c r="C249" s="131" t="s">
        <v>2319</v>
      </c>
      <c r="D249" s="130">
        <v>5</v>
      </c>
      <c r="E249" s="130">
        <v>3</v>
      </c>
      <c r="I249" t="str">
        <f>VLOOKUP(C249,rome!A:B,2,0)</f>
        <v>Agent / Agente de propreté de locaux</v>
      </c>
    </row>
    <row r="250" spans="1:9" ht="16.8">
      <c r="A250" t="str">
        <f t="shared" si="3"/>
        <v>200071520_4</v>
      </c>
      <c r="B250" s="131" t="s">
        <v>921</v>
      </c>
      <c r="C250" s="131" t="s">
        <v>120</v>
      </c>
      <c r="D250" s="130">
        <v>4</v>
      </c>
      <c r="E250" s="130">
        <v>4</v>
      </c>
      <c r="I250" t="str">
        <f>VLOOKUP(C250,rome!A:B,2,0)</f>
        <v>Agent / Agente d'entretien des espaces verts</v>
      </c>
    </row>
    <row r="251" spans="1:9" ht="16.8">
      <c r="A251" t="str">
        <f t="shared" si="3"/>
        <v>200071520_5</v>
      </c>
      <c r="B251" s="131" t="s">
        <v>921</v>
      </c>
      <c r="C251" s="131" t="s">
        <v>118</v>
      </c>
      <c r="D251" s="130">
        <v>4</v>
      </c>
      <c r="E251" s="130">
        <v>5</v>
      </c>
      <c r="I251" t="str">
        <f>VLOOKUP(C251,rome!A:B,2,0)</f>
        <v>Vendeur / Vendeuse en prêt-à-porter</v>
      </c>
    </row>
    <row r="252" spans="1:9" ht="16.8">
      <c r="A252" t="str">
        <f t="shared" si="3"/>
        <v>200071652_1</v>
      </c>
      <c r="B252" s="131" t="s">
        <v>922</v>
      </c>
      <c r="C252" s="131" t="s">
        <v>2319</v>
      </c>
      <c r="D252" s="130">
        <v>2</v>
      </c>
      <c r="E252" s="130">
        <v>1</v>
      </c>
      <c r="I252" t="str">
        <f>VLOOKUP(C252,rome!A:B,2,0)</f>
        <v>Agent / Agente de propreté de locaux</v>
      </c>
    </row>
    <row r="253" spans="1:9" ht="16.8">
      <c r="A253" t="str">
        <f t="shared" si="3"/>
        <v>200071652_2</v>
      </c>
      <c r="B253" s="131" t="s">
        <v>922</v>
      </c>
      <c r="C253" s="131" t="s">
        <v>120</v>
      </c>
      <c r="D253" s="130">
        <v>1</v>
      </c>
      <c r="E253" s="130">
        <v>2</v>
      </c>
      <c r="I253" t="str">
        <f>VLOOKUP(C253,rome!A:B,2,0)</f>
        <v>Agent / Agente d'entretien des espaces verts</v>
      </c>
    </row>
    <row r="254" spans="1:9" ht="16.8">
      <c r="A254" t="str">
        <f t="shared" si="3"/>
        <v>200071652_3</v>
      </c>
      <c r="B254" s="131" t="s">
        <v>922</v>
      </c>
      <c r="C254" s="131" t="s">
        <v>114</v>
      </c>
      <c r="D254" s="130">
        <v>1</v>
      </c>
      <c r="E254" s="130">
        <v>3</v>
      </c>
      <c r="I254" t="str">
        <f>VLOOKUP(C254,rome!A:B,2,0)</f>
        <v>Employé / Employée de rayon libre-service</v>
      </c>
    </row>
    <row r="255" spans="1:9" ht="16.8">
      <c r="A255" t="str">
        <f t="shared" si="3"/>
        <v>200071652_4</v>
      </c>
      <c r="B255" s="131" t="s">
        <v>922</v>
      </c>
      <c r="C255" s="131" t="s">
        <v>151</v>
      </c>
      <c r="D255" s="130">
        <v>1</v>
      </c>
      <c r="E255" s="130">
        <v>4</v>
      </c>
      <c r="I255" t="str">
        <f>VLOOKUP(C255,rome!A:B,2,0)</f>
        <v>Barman / Barmaid</v>
      </c>
    </row>
    <row r="256" spans="1:9" ht="16.8">
      <c r="A256" t="str">
        <f t="shared" si="3"/>
        <v>200071652_5</v>
      </c>
      <c r="B256" s="131" t="s">
        <v>922</v>
      </c>
      <c r="C256" s="131" t="s">
        <v>2179</v>
      </c>
      <c r="D256" s="130">
        <v>1</v>
      </c>
      <c r="E256" s="130">
        <v>5</v>
      </c>
      <c r="I256" t="str">
        <f>VLOOKUP(C256,rome!A:B,2,0)</f>
        <v>Préparateur / Préparatrice de véhicules automobiles</v>
      </c>
    </row>
    <row r="257" spans="1:9" ht="16.8">
      <c r="A257" t="str">
        <f t="shared" si="3"/>
        <v>200071843_1</v>
      </c>
      <c r="B257" s="131" t="s">
        <v>923</v>
      </c>
      <c r="C257" s="131" t="s">
        <v>114</v>
      </c>
      <c r="D257" s="130">
        <v>17</v>
      </c>
      <c r="E257" s="130">
        <v>1</v>
      </c>
      <c r="I257" t="str">
        <f>VLOOKUP(C257,rome!A:B,2,0)</f>
        <v>Employé / Employée de rayon libre-service</v>
      </c>
    </row>
    <row r="258" spans="1:9" ht="16.8">
      <c r="A258" t="str">
        <f t="shared" si="3"/>
        <v>200071843_2</v>
      </c>
      <c r="B258" s="131" t="s">
        <v>923</v>
      </c>
      <c r="C258" s="131" t="s">
        <v>113</v>
      </c>
      <c r="D258" s="130">
        <v>14</v>
      </c>
      <c r="E258" s="130">
        <v>2</v>
      </c>
      <c r="I258" t="str">
        <f>VLOOKUP(C258,rome!A:B,2,0)</f>
        <v>Employé familial / Employée familiale</v>
      </c>
    </row>
    <row r="259" spans="1:9" ht="16.8">
      <c r="A259" t="str">
        <f t="shared" ref="A259:A322" si="4">B259&amp;"_"&amp;E259</f>
        <v>200071843_3</v>
      </c>
      <c r="B259" s="131" t="s">
        <v>923</v>
      </c>
      <c r="C259" s="131" t="s">
        <v>136</v>
      </c>
      <c r="D259" s="130">
        <v>10</v>
      </c>
      <c r="E259" s="130">
        <v>3</v>
      </c>
      <c r="I259" t="str">
        <f>VLOOKUP(C259,rome!A:B,2,0)</f>
        <v>Agent / Agente de conditionnement</v>
      </c>
    </row>
    <row r="260" spans="1:9" ht="16.8">
      <c r="A260" t="str">
        <f t="shared" si="4"/>
        <v>200071843_4</v>
      </c>
      <c r="B260" s="131" t="s">
        <v>923</v>
      </c>
      <c r="C260" s="131" t="s">
        <v>2319</v>
      </c>
      <c r="D260" s="130">
        <v>10</v>
      </c>
      <c r="E260" s="130">
        <v>4</v>
      </c>
      <c r="I260" t="str">
        <f>VLOOKUP(C260,rome!A:B,2,0)</f>
        <v>Agent / Agente de propreté de locaux</v>
      </c>
    </row>
    <row r="261" spans="1:9" ht="16.8">
      <c r="A261" t="str">
        <f t="shared" si="4"/>
        <v>200071843_5</v>
      </c>
      <c r="B261" s="131" t="s">
        <v>923</v>
      </c>
      <c r="C261" s="131" t="s">
        <v>120</v>
      </c>
      <c r="D261" s="130">
        <v>7</v>
      </c>
      <c r="E261" s="130">
        <v>5</v>
      </c>
      <c r="I261" t="str">
        <f>VLOOKUP(C261,rome!A:B,2,0)</f>
        <v>Agent / Agente d'entretien des espaces verts</v>
      </c>
    </row>
    <row r="262" spans="1:9" ht="16.8">
      <c r="A262" t="str">
        <f t="shared" si="4"/>
        <v>200072312_1</v>
      </c>
      <c r="B262" s="131" t="s">
        <v>924</v>
      </c>
      <c r="C262" s="131" t="s">
        <v>114</v>
      </c>
      <c r="D262" s="130">
        <v>31</v>
      </c>
      <c r="E262" s="130">
        <v>1</v>
      </c>
      <c r="I262" t="str">
        <f>VLOOKUP(C262,rome!A:B,2,0)</f>
        <v>Employé / Employée de rayon libre-service</v>
      </c>
    </row>
    <row r="263" spans="1:9" ht="16.8">
      <c r="A263" t="str">
        <f t="shared" si="4"/>
        <v>200072312_2</v>
      </c>
      <c r="B263" s="131" t="s">
        <v>924</v>
      </c>
      <c r="C263" s="131" t="s">
        <v>136</v>
      </c>
      <c r="D263" s="130">
        <v>30</v>
      </c>
      <c r="E263" s="130">
        <v>2</v>
      </c>
      <c r="I263" t="str">
        <f>VLOOKUP(C263,rome!A:B,2,0)</f>
        <v>Agent / Agente de conditionnement</v>
      </c>
    </row>
    <row r="264" spans="1:9" ht="16.8">
      <c r="A264" t="str">
        <f t="shared" si="4"/>
        <v>200072312_3</v>
      </c>
      <c r="B264" s="131" t="s">
        <v>924</v>
      </c>
      <c r="C264" s="131" t="s">
        <v>2319</v>
      </c>
      <c r="D264" s="130">
        <v>29</v>
      </c>
      <c r="E264" s="130">
        <v>3</v>
      </c>
      <c r="I264" t="str">
        <f>VLOOKUP(C264,rome!A:B,2,0)</f>
        <v>Agent / Agente de propreté de locaux</v>
      </c>
    </row>
    <row r="265" spans="1:9" ht="16.8">
      <c r="A265" t="str">
        <f t="shared" si="4"/>
        <v>200072312_4</v>
      </c>
      <c r="B265" s="131" t="s">
        <v>924</v>
      </c>
      <c r="C265" s="131" t="s">
        <v>113</v>
      </c>
      <c r="D265" s="130">
        <v>21</v>
      </c>
      <c r="E265" s="130">
        <v>4</v>
      </c>
      <c r="I265" t="str">
        <f>VLOOKUP(C265,rome!A:B,2,0)</f>
        <v>Employé familial / Employée familiale</v>
      </c>
    </row>
    <row r="266" spans="1:9" ht="16.8">
      <c r="A266" t="str">
        <f t="shared" si="4"/>
        <v>200072312_5</v>
      </c>
      <c r="B266" s="131" t="s">
        <v>924</v>
      </c>
      <c r="C266" s="131" t="s">
        <v>118</v>
      </c>
      <c r="D266" s="130">
        <v>19</v>
      </c>
      <c r="E266" s="130">
        <v>5</v>
      </c>
      <c r="I266" t="str">
        <f>VLOOKUP(C266,rome!A:B,2,0)</f>
        <v>Vendeur / Vendeuse en prêt-à-porter</v>
      </c>
    </row>
    <row r="267" spans="1:9" ht="16.8">
      <c r="A267" t="str">
        <f t="shared" si="4"/>
        <v>200072676_1</v>
      </c>
      <c r="B267" s="131" t="s">
        <v>976</v>
      </c>
      <c r="C267" s="131" t="s">
        <v>114</v>
      </c>
      <c r="D267" s="130">
        <v>14</v>
      </c>
      <c r="E267" s="130">
        <v>1</v>
      </c>
      <c r="I267" t="str">
        <f>VLOOKUP(C267,rome!A:B,2,0)</f>
        <v>Employé / Employée de rayon libre-service</v>
      </c>
    </row>
    <row r="268" spans="1:9" ht="16.8">
      <c r="A268" t="str">
        <f t="shared" si="4"/>
        <v>200072676_2</v>
      </c>
      <c r="B268" s="131" t="s">
        <v>976</v>
      </c>
      <c r="C268" s="131" t="s">
        <v>113</v>
      </c>
      <c r="D268" s="130">
        <v>14</v>
      </c>
      <c r="E268" s="130">
        <v>2</v>
      </c>
      <c r="I268" t="str">
        <f>VLOOKUP(C268,rome!A:B,2,0)</f>
        <v>Employé familial / Employée familiale</v>
      </c>
    </row>
    <row r="269" spans="1:9" ht="16.8">
      <c r="A269" t="str">
        <f t="shared" si="4"/>
        <v>200072676_3</v>
      </c>
      <c r="B269" s="131" t="s">
        <v>976</v>
      </c>
      <c r="C269" s="131" t="s">
        <v>120</v>
      </c>
      <c r="D269" s="130">
        <v>8</v>
      </c>
      <c r="E269" s="130">
        <v>3</v>
      </c>
      <c r="I269" t="str">
        <f>VLOOKUP(C269,rome!A:B,2,0)</f>
        <v>Agent / Agente d'entretien des espaces verts</v>
      </c>
    </row>
    <row r="270" spans="1:9" ht="16.8">
      <c r="A270" t="str">
        <f t="shared" si="4"/>
        <v>200072676_4</v>
      </c>
      <c r="B270" s="131" t="s">
        <v>976</v>
      </c>
      <c r="C270" s="131" t="s">
        <v>136</v>
      </c>
      <c r="D270" s="130">
        <v>8</v>
      </c>
      <c r="E270" s="130">
        <v>4</v>
      </c>
      <c r="I270" t="str">
        <f>VLOOKUP(C270,rome!A:B,2,0)</f>
        <v>Agent / Agente de conditionnement</v>
      </c>
    </row>
    <row r="271" spans="1:9" ht="16.8">
      <c r="A271" t="str">
        <f t="shared" si="4"/>
        <v>200072676_5</v>
      </c>
      <c r="B271" s="131" t="s">
        <v>976</v>
      </c>
      <c r="C271" s="131" t="s">
        <v>128</v>
      </c>
      <c r="D271" s="130">
        <v>7</v>
      </c>
      <c r="E271" s="130">
        <v>5</v>
      </c>
      <c r="I271" t="str">
        <f>VLOOKUP(C271,rome!A:B,2,0)</f>
        <v>Hôte / Hôtesse de caisse</v>
      </c>
    </row>
    <row r="272" spans="1:9" ht="16.8">
      <c r="A272" t="str">
        <f t="shared" si="4"/>
        <v>200084952_1</v>
      </c>
      <c r="B272" s="131" t="s">
        <v>925</v>
      </c>
      <c r="C272" s="131" t="s">
        <v>2319</v>
      </c>
      <c r="D272" s="130">
        <v>390</v>
      </c>
      <c r="E272" s="130">
        <v>1</v>
      </c>
      <c r="I272" t="str">
        <f>VLOOKUP(C272,rome!A:B,2,0)</f>
        <v>Agent / Agente de propreté de locaux</v>
      </c>
    </row>
    <row r="273" spans="1:9" ht="16.8">
      <c r="A273" t="str">
        <f t="shared" si="4"/>
        <v>200084952_2</v>
      </c>
      <c r="B273" s="131" t="s">
        <v>925</v>
      </c>
      <c r="C273" s="131" t="s">
        <v>114</v>
      </c>
      <c r="D273" s="130">
        <v>189</v>
      </c>
      <c r="E273" s="130">
        <v>2</v>
      </c>
      <c r="I273" t="str">
        <f>VLOOKUP(C273,rome!A:B,2,0)</f>
        <v>Employé / Employée de rayon libre-service</v>
      </c>
    </row>
    <row r="274" spans="1:9" ht="16.8">
      <c r="A274" t="str">
        <f t="shared" si="4"/>
        <v>200084952_3</v>
      </c>
      <c r="B274" s="131" t="s">
        <v>925</v>
      </c>
      <c r="C274" s="131" t="s">
        <v>117</v>
      </c>
      <c r="D274" s="130">
        <v>184</v>
      </c>
      <c r="E274" s="130">
        <v>3</v>
      </c>
      <c r="I274" t="str">
        <f>VLOOKUP(C274,rome!A:B,2,0)</f>
        <v>Manutentionnaire</v>
      </c>
    </row>
    <row r="275" spans="1:9" ht="16.8">
      <c r="A275" t="str">
        <f t="shared" si="4"/>
        <v>200084952_4</v>
      </c>
      <c r="B275" s="131" t="s">
        <v>925</v>
      </c>
      <c r="C275" s="131" t="s">
        <v>113</v>
      </c>
      <c r="D275" s="130">
        <v>158</v>
      </c>
      <c r="E275" s="130">
        <v>4</v>
      </c>
      <c r="I275" t="str">
        <f>VLOOKUP(C275,rome!A:B,2,0)</f>
        <v>Employé familial / Employée familiale</v>
      </c>
    </row>
    <row r="276" spans="1:9" ht="16.8">
      <c r="A276" t="str">
        <f t="shared" si="4"/>
        <v>200084952_5</v>
      </c>
      <c r="B276" s="131" t="s">
        <v>925</v>
      </c>
      <c r="C276" s="131" t="s">
        <v>118</v>
      </c>
      <c r="D276" s="130">
        <v>138</v>
      </c>
      <c r="E276" s="130">
        <v>5</v>
      </c>
      <c r="I276" t="str">
        <f>VLOOKUP(C276,rome!A:B,2,0)</f>
        <v>Vendeur / Vendeuse en prêt-à-porter</v>
      </c>
    </row>
    <row r="277" spans="1:9" ht="16.8">
      <c r="A277" t="str">
        <f t="shared" si="4"/>
        <v>200089456_1</v>
      </c>
      <c r="B277" s="131" t="s">
        <v>4104</v>
      </c>
      <c r="C277" s="131" t="s">
        <v>2319</v>
      </c>
      <c r="D277" s="130">
        <v>50</v>
      </c>
      <c r="E277" s="130">
        <v>1</v>
      </c>
      <c r="I277" t="str">
        <f>VLOOKUP(C277,rome!A:B,2,0)</f>
        <v>Agent / Agente de propreté de locaux</v>
      </c>
    </row>
    <row r="278" spans="1:9" ht="16.8">
      <c r="A278" t="str">
        <f t="shared" si="4"/>
        <v>200089456_2</v>
      </c>
      <c r="B278" s="131" t="s">
        <v>4104</v>
      </c>
      <c r="C278" s="131" t="s">
        <v>136</v>
      </c>
      <c r="D278" s="130">
        <v>47</v>
      </c>
      <c r="E278" s="130">
        <v>2</v>
      </c>
      <c r="I278" t="str">
        <f>VLOOKUP(C278,rome!A:B,2,0)</f>
        <v>Agent / Agente de conditionnement</v>
      </c>
    </row>
    <row r="279" spans="1:9" ht="16.8">
      <c r="A279" t="str">
        <f t="shared" si="4"/>
        <v>200089456_3</v>
      </c>
      <c r="B279" s="131" t="s">
        <v>4104</v>
      </c>
      <c r="C279" s="131" t="s">
        <v>113</v>
      </c>
      <c r="D279" s="130">
        <v>36</v>
      </c>
      <c r="E279" s="130">
        <v>3</v>
      </c>
      <c r="I279" t="str">
        <f>VLOOKUP(C279,rome!A:B,2,0)</f>
        <v>Employé familial / Employée familiale</v>
      </c>
    </row>
    <row r="280" spans="1:9" ht="16.8">
      <c r="A280" t="str">
        <f t="shared" si="4"/>
        <v>200089456_4</v>
      </c>
      <c r="B280" s="131" t="s">
        <v>4104</v>
      </c>
      <c r="C280" s="131" t="s">
        <v>114</v>
      </c>
      <c r="D280" s="130">
        <v>34</v>
      </c>
      <c r="E280" s="130">
        <v>4</v>
      </c>
      <c r="I280" t="str">
        <f>VLOOKUP(C280,rome!A:B,2,0)</f>
        <v>Employé / Employée de rayon libre-service</v>
      </c>
    </row>
    <row r="281" spans="1:9" ht="16.8">
      <c r="A281" t="str">
        <f t="shared" si="4"/>
        <v>200089456_5</v>
      </c>
      <c r="B281" s="131" t="s">
        <v>4104</v>
      </c>
      <c r="C281" s="131" t="s">
        <v>121</v>
      </c>
      <c r="D281" s="130">
        <v>33</v>
      </c>
      <c r="E281" s="130">
        <v>5</v>
      </c>
      <c r="I281" t="str">
        <f>VLOOKUP(C281,rome!A:B,2,0)</f>
        <v>Préparateur / Préparatrice de commandes</v>
      </c>
    </row>
    <row r="282" spans="1:9" ht="16.8">
      <c r="A282" t="str">
        <f t="shared" si="4"/>
        <v>241400415_1</v>
      </c>
      <c r="B282" s="131" t="s">
        <v>926</v>
      </c>
      <c r="C282" s="131" t="s">
        <v>113</v>
      </c>
      <c r="D282" s="130">
        <v>6</v>
      </c>
      <c r="E282" s="130">
        <v>1</v>
      </c>
      <c r="I282" t="str">
        <f>VLOOKUP(C282,rome!A:B,2,0)</f>
        <v>Employé familial / Employée familiale</v>
      </c>
    </row>
    <row r="283" spans="1:9" ht="16.8">
      <c r="A283" t="str">
        <f t="shared" si="4"/>
        <v>241400415_2</v>
      </c>
      <c r="B283" s="131" t="s">
        <v>926</v>
      </c>
      <c r="C283" s="131" t="s">
        <v>2319</v>
      </c>
      <c r="D283" s="130">
        <v>6</v>
      </c>
      <c r="E283" s="130">
        <v>2</v>
      </c>
      <c r="I283" t="str">
        <f>VLOOKUP(C283,rome!A:B,2,0)</f>
        <v>Agent / Agente de propreté de locaux</v>
      </c>
    </row>
    <row r="284" spans="1:9" ht="16.8">
      <c r="A284" t="str">
        <f t="shared" si="4"/>
        <v>241400415_3</v>
      </c>
      <c r="B284" s="131" t="s">
        <v>926</v>
      </c>
      <c r="C284" s="131" t="s">
        <v>120</v>
      </c>
      <c r="D284" s="130">
        <v>4</v>
      </c>
      <c r="E284" s="130">
        <v>3</v>
      </c>
      <c r="I284" t="str">
        <f>VLOOKUP(C284,rome!A:B,2,0)</f>
        <v>Agent / Agente d'entretien des espaces verts</v>
      </c>
    </row>
    <row r="285" spans="1:9" ht="16.8">
      <c r="A285" t="str">
        <f t="shared" si="4"/>
        <v>241400415_4</v>
      </c>
      <c r="B285" s="131" t="s">
        <v>926</v>
      </c>
      <c r="C285" s="131" t="s">
        <v>118</v>
      </c>
      <c r="D285" s="130">
        <v>4</v>
      </c>
      <c r="E285" s="130">
        <v>4</v>
      </c>
      <c r="I285" t="str">
        <f>VLOOKUP(C285,rome!A:B,2,0)</f>
        <v>Vendeur / Vendeuse en prêt-à-porter</v>
      </c>
    </row>
    <row r="286" spans="1:9" ht="16.8">
      <c r="A286" t="str">
        <f t="shared" si="4"/>
        <v>241400415_5</v>
      </c>
      <c r="B286" s="131" t="s">
        <v>926</v>
      </c>
      <c r="C286" s="131" t="s">
        <v>125</v>
      </c>
      <c r="D286" s="130">
        <v>4</v>
      </c>
      <c r="E286" s="130">
        <v>5</v>
      </c>
      <c r="I286" t="str">
        <f>VLOOKUP(C286,rome!A:B,2,0)</f>
        <v>Chargé / Chargée d'accueil</v>
      </c>
    </row>
    <row r="287" spans="1:9" ht="16.8">
      <c r="A287" t="str">
        <f t="shared" si="4"/>
        <v>241400514_1</v>
      </c>
      <c r="B287" s="131" t="s">
        <v>927</v>
      </c>
      <c r="C287" s="131" t="s">
        <v>2319</v>
      </c>
      <c r="D287" s="130">
        <v>17</v>
      </c>
      <c r="E287" s="130">
        <v>1</v>
      </c>
      <c r="I287" t="str">
        <f>VLOOKUP(C287,rome!A:B,2,0)</f>
        <v>Agent / Agente de propreté de locaux</v>
      </c>
    </row>
    <row r="288" spans="1:9" ht="16.8">
      <c r="A288" t="str">
        <f t="shared" si="4"/>
        <v>241400514_2</v>
      </c>
      <c r="B288" s="131" t="s">
        <v>927</v>
      </c>
      <c r="C288" s="131" t="s">
        <v>120</v>
      </c>
      <c r="D288" s="130">
        <v>16</v>
      </c>
      <c r="E288" s="130">
        <v>2</v>
      </c>
      <c r="I288" t="str">
        <f>VLOOKUP(C288,rome!A:B,2,0)</f>
        <v>Agent / Agente d'entretien des espaces verts</v>
      </c>
    </row>
    <row r="289" spans="1:9" ht="16.8">
      <c r="A289" t="str">
        <f t="shared" si="4"/>
        <v>241400514_3</v>
      </c>
      <c r="B289" s="131" t="s">
        <v>927</v>
      </c>
      <c r="C289" s="131" t="s">
        <v>136</v>
      </c>
      <c r="D289" s="130">
        <v>15</v>
      </c>
      <c r="E289" s="130">
        <v>3</v>
      </c>
      <c r="I289" t="str">
        <f>VLOOKUP(C289,rome!A:B,2,0)</f>
        <v>Agent / Agente de conditionnement</v>
      </c>
    </row>
    <row r="290" spans="1:9" ht="16.8">
      <c r="A290" t="str">
        <f t="shared" si="4"/>
        <v>241400514_4</v>
      </c>
      <c r="B290" s="131" t="s">
        <v>927</v>
      </c>
      <c r="C290" s="131" t="s">
        <v>113</v>
      </c>
      <c r="D290" s="130">
        <v>13</v>
      </c>
      <c r="E290" s="130">
        <v>4</v>
      </c>
      <c r="I290" t="str">
        <f>VLOOKUP(C290,rome!A:B,2,0)</f>
        <v>Employé familial / Employée familiale</v>
      </c>
    </row>
    <row r="291" spans="1:9" ht="16.8">
      <c r="A291" t="str">
        <f t="shared" si="4"/>
        <v>241400514_5</v>
      </c>
      <c r="B291" s="131" t="s">
        <v>927</v>
      </c>
      <c r="C291" s="131" t="s">
        <v>118</v>
      </c>
      <c r="D291" s="130">
        <v>9</v>
      </c>
      <c r="E291" s="130">
        <v>5</v>
      </c>
      <c r="I291" t="str">
        <f>VLOOKUP(C291,rome!A:B,2,0)</f>
        <v>Vendeur / Vendeuse en prêt-à-porter</v>
      </c>
    </row>
    <row r="292" spans="1:9" ht="16.8">
      <c r="A292" t="str">
        <f t="shared" si="4"/>
        <v>241400555_1</v>
      </c>
      <c r="B292" s="131" t="s">
        <v>928</v>
      </c>
      <c r="C292" s="131" t="s">
        <v>2319</v>
      </c>
      <c r="D292" s="130">
        <v>17</v>
      </c>
      <c r="E292" s="130">
        <v>1</v>
      </c>
      <c r="I292" t="str">
        <f>VLOOKUP(C292,rome!A:B,2,0)</f>
        <v>Agent / Agente de propreté de locaux</v>
      </c>
    </row>
    <row r="293" spans="1:9" ht="16.8">
      <c r="A293" t="str">
        <f t="shared" si="4"/>
        <v>241400555_2</v>
      </c>
      <c r="B293" s="131" t="s">
        <v>928</v>
      </c>
      <c r="C293" s="131" t="s">
        <v>120</v>
      </c>
      <c r="D293" s="130">
        <v>11</v>
      </c>
      <c r="E293" s="130">
        <v>2</v>
      </c>
      <c r="I293" t="str">
        <f>VLOOKUP(C293,rome!A:B,2,0)</f>
        <v>Agent / Agente d'entretien des espaces verts</v>
      </c>
    </row>
    <row r="294" spans="1:9" ht="16.8">
      <c r="A294" t="str">
        <f t="shared" si="4"/>
        <v>241400555_3</v>
      </c>
      <c r="B294" s="131" t="s">
        <v>928</v>
      </c>
      <c r="C294" s="131" t="s">
        <v>114</v>
      </c>
      <c r="D294" s="130">
        <v>9</v>
      </c>
      <c r="E294" s="130">
        <v>3</v>
      </c>
      <c r="I294" t="str">
        <f>VLOOKUP(C294,rome!A:B,2,0)</f>
        <v>Employé / Employée de rayon libre-service</v>
      </c>
    </row>
    <row r="295" spans="1:9" ht="16.8">
      <c r="A295" t="str">
        <f t="shared" si="4"/>
        <v>241400555_4</v>
      </c>
      <c r="B295" s="131" t="s">
        <v>928</v>
      </c>
      <c r="C295" s="131" t="s">
        <v>136</v>
      </c>
      <c r="D295" s="130">
        <v>8</v>
      </c>
      <c r="E295" s="130">
        <v>4</v>
      </c>
      <c r="I295" t="str">
        <f>VLOOKUP(C295,rome!A:B,2,0)</f>
        <v>Agent / Agente de conditionnement</v>
      </c>
    </row>
    <row r="296" spans="1:9" ht="16.8">
      <c r="A296" t="str">
        <f t="shared" si="4"/>
        <v>241400555_5</v>
      </c>
      <c r="B296" s="131" t="s">
        <v>928</v>
      </c>
      <c r="C296" s="131" t="s">
        <v>130</v>
      </c>
      <c r="D296" s="130">
        <v>7</v>
      </c>
      <c r="E296" s="130">
        <v>5</v>
      </c>
      <c r="I296" t="str">
        <f>VLOOKUP(C296,rome!A:B,2,0)</f>
        <v>Agent / Agente d'entretien du bâtiment</v>
      </c>
    </row>
    <row r="297" spans="1:9" ht="16.8">
      <c r="A297" t="str">
        <f t="shared" si="4"/>
        <v>241400860_1</v>
      </c>
      <c r="B297" s="131" t="s">
        <v>929</v>
      </c>
      <c r="C297" s="131" t="s">
        <v>113</v>
      </c>
      <c r="D297" s="130">
        <v>8</v>
      </c>
      <c r="E297" s="130">
        <v>1</v>
      </c>
      <c r="I297" t="str">
        <f>VLOOKUP(C297,rome!A:B,2,0)</f>
        <v>Employé familial / Employée familiale</v>
      </c>
    </row>
    <row r="298" spans="1:9" ht="16.8">
      <c r="A298" t="str">
        <f t="shared" si="4"/>
        <v>241400860_2</v>
      </c>
      <c r="B298" s="131" t="s">
        <v>929</v>
      </c>
      <c r="C298" s="131" t="s">
        <v>120</v>
      </c>
      <c r="D298" s="130">
        <v>5</v>
      </c>
      <c r="E298" s="130">
        <v>2</v>
      </c>
      <c r="I298" t="str">
        <f>VLOOKUP(C298,rome!A:B,2,0)</f>
        <v>Agent / Agente d'entretien des espaces verts</v>
      </c>
    </row>
    <row r="299" spans="1:9" ht="16.8">
      <c r="A299" t="str">
        <f t="shared" si="4"/>
        <v>241400860_3</v>
      </c>
      <c r="B299" s="131" t="s">
        <v>929</v>
      </c>
      <c r="C299" s="131" t="s">
        <v>114</v>
      </c>
      <c r="D299" s="130">
        <v>5</v>
      </c>
      <c r="E299" s="130">
        <v>3</v>
      </c>
      <c r="I299" t="str">
        <f>VLOOKUP(C299,rome!A:B,2,0)</f>
        <v>Employé / Employée de rayon libre-service</v>
      </c>
    </row>
    <row r="300" spans="1:9" ht="16.8">
      <c r="A300" t="str">
        <f t="shared" si="4"/>
        <v>241400860_4</v>
      </c>
      <c r="B300" s="131" t="s">
        <v>929</v>
      </c>
      <c r="C300" s="131" t="s">
        <v>116</v>
      </c>
      <c r="D300" s="130">
        <v>5</v>
      </c>
      <c r="E300" s="130">
        <v>4</v>
      </c>
      <c r="I300" t="str">
        <f>VLOOKUP(C300,rome!A:B,2,0)</f>
        <v>Conducteur-livreur / Conductrice-livreuse</v>
      </c>
    </row>
    <row r="301" spans="1:9" ht="16.8">
      <c r="A301" t="str">
        <f t="shared" si="4"/>
        <v>241400860_5</v>
      </c>
      <c r="B301" s="131" t="s">
        <v>929</v>
      </c>
      <c r="C301" s="131" t="s">
        <v>125</v>
      </c>
      <c r="D301" s="130">
        <v>4</v>
      </c>
      <c r="E301" s="130">
        <v>5</v>
      </c>
      <c r="I301" t="str">
        <f>VLOOKUP(C301,rome!A:B,2,0)</f>
        <v>Chargé / Chargée d'accueil</v>
      </c>
    </row>
    <row r="302" spans="1:9" ht="16.8">
      <c r="A302" t="str">
        <f t="shared" si="4"/>
        <v>241400878_1</v>
      </c>
      <c r="B302" s="131" t="s">
        <v>930</v>
      </c>
      <c r="C302" s="131" t="s">
        <v>113</v>
      </c>
      <c r="D302" s="130">
        <v>4</v>
      </c>
      <c r="E302" s="130">
        <v>1</v>
      </c>
      <c r="I302" t="str">
        <f>VLOOKUP(C302,rome!A:B,2,0)</f>
        <v>Employé familial / Employée familiale</v>
      </c>
    </row>
    <row r="303" spans="1:9" ht="16.8">
      <c r="A303" t="str">
        <f t="shared" si="4"/>
        <v>241400878_2</v>
      </c>
      <c r="B303" s="131" t="s">
        <v>930</v>
      </c>
      <c r="C303" s="131" t="s">
        <v>2319</v>
      </c>
      <c r="D303" s="130">
        <v>4</v>
      </c>
      <c r="E303" s="130">
        <v>2</v>
      </c>
      <c r="I303" t="str">
        <f>VLOOKUP(C303,rome!A:B,2,0)</f>
        <v>Agent / Agente de propreté de locaux</v>
      </c>
    </row>
    <row r="304" spans="1:9" ht="16.8">
      <c r="A304" t="str">
        <f t="shared" si="4"/>
        <v>241400878_3</v>
      </c>
      <c r="B304" s="131" t="s">
        <v>930</v>
      </c>
      <c r="C304" s="131" t="s">
        <v>118</v>
      </c>
      <c r="D304" s="130">
        <v>3</v>
      </c>
      <c r="E304" s="130">
        <v>3</v>
      </c>
      <c r="I304" t="str">
        <f>VLOOKUP(C304,rome!A:B,2,0)</f>
        <v>Vendeur / Vendeuse en prêt-à-porter</v>
      </c>
    </row>
    <row r="305" spans="1:9" ht="16.8">
      <c r="A305" t="str">
        <f t="shared" si="4"/>
        <v>241400878_4</v>
      </c>
      <c r="B305" s="131" t="s">
        <v>930</v>
      </c>
      <c r="C305" s="131" t="s">
        <v>117</v>
      </c>
      <c r="D305" s="130">
        <v>3</v>
      </c>
      <c r="E305" s="130">
        <v>4</v>
      </c>
      <c r="I305" t="str">
        <f>VLOOKUP(C305,rome!A:B,2,0)</f>
        <v>Manutentionnaire</v>
      </c>
    </row>
    <row r="306" spans="1:9" ht="16.8">
      <c r="A306" t="str">
        <f t="shared" si="4"/>
        <v>241400878_5</v>
      </c>
      <c r="B306" s="131" t="s">
        <v>930</v>
      </c>
      <c r="C306" s="131" t="s">
        <v>133</v>
      </c>
      <c r="D306" s="130">
        <v>2</v>
      </c>
      <c r="E306" s="130">
        <v>5</v>
      </c>
      <c r="I306" t="str">
        <f>VLOOKUP(C306,rome!A:B,2,0)</f>
        <v>Vendeur / Vendeuse en épicerie</v>
      </c>
    </row>
    <row r="307" spans="1:9" ht="16.8">
      <c r="A307" t="str">
        <f t="shared" si="4"/>
        <v>242700276_1</v>
      </c>
      <c r="B307" s="131" t="s">
        <v>931</v>
      </c>
      <c r="C307" s="131" t="s">
        <v>114</v>
      </c>
      <c r="D307" s="130">
        <v>8</v>
      </c>
      <c r="E307" s="130">
        <v>1</v>
      </c>
      <c r="I307" t="str">
        <f>VLOOKUP(C307,rome!A:B,2,0)</f>
        <v>Employé / Employée de rayon libre-service</v>
      </c>
    </row>
    <row r="308" spans="1:9" ht="16.8">
      <c r="A308" t="str">
        <f t="shared" si="4"/>
        <v>242700276_2</v>
      </c>
      <c r="B308" s="131" t="s">
        <v>931</v>
      </c>
      <c r="C308" s="131" t="s">
        <v>136</v>
      </c>
      <c r="D308" s="130">
        <v>8</v>
      </c>
      <c r="E308" s="130">
        <v>2</v>
      </c>
      <c r="I308" t="str">
        <f>VLOOKUP(C308,rome!A:B,2,0)</f>
        <v>Agent / Agente de conditionnement</v>
      </c>
    </row>
    <row r="309" spans="1:9" ht="16.8">
      <c r="A309" t="str">
        <f t="shared" si="4"/>
        <v>242700276_3</v>
      </c>
      <c r="B309" s="131" t="s">
        <v>931</v>
      </c>
      <c r="C309" s="131" t="s">
        <v>113</v>
      </c>
      <c r="D309" s="130">
        <v>8</v>
      </c>
      <c r="E309" s="130">
        <v>3</v>
      </c>
      <c r="I309" t="str">
        <f>VLOOKUP(C309,rome!A:B,2,0)</f>
        <v>Employé familial / Employée familiale</v>
      </c>
    </row>
    <row r="310" spans="1:9" ht="16.8">
      <c r="A310" t="str">
        <f t="shared" si="4"/>
        <v>242700276_4</v>
      </c>
      <c r="B310" s="131" t="s">
        <v>931</v>
      </c>
      <c r="C310" s="131" t="s">
        <v>120</v>
      </c>
      <c r="D310" s="130">
        <v>5</v>
      </c>
      <c r="E310" s="130">
        <v>4</v>
      </c>
      <c r="I310" t="str">
        <f>VLOOKUP(C310,rome!A:B,2,0)</f>
        <v>Agent / Agente d'entretien des espaces verts</v>
      </c>
    </row>
    <row r="311" spans="1:9" ht="16.8">
      <c r="A311" t="str">
        <f t="shared" si="4"/>
        <v>242700276_5</v>
      </c>
      <c r="B311" s="131" t="s">
        <v>931</v>
      </c>
      <c r="C311" s="131" t="s">
        <v>2319</v>
      </c>
      <c r="D311" s="130">
        <v>5</v>
      </c>
      <c r="E311" s="130">
        <v>5</v>
      </c>
      <c r="I311" t="str">
        <f>VLOOKUP(C311,rome!A:B,2,0)</f>
        <v>Agent / Agente de propreté de locaux</v>
      </c>
    </row>
    <row r="312" spans="1:9" ht="16.8">
      <c r="A312" t="str">
        <f t="shared" si="4"/>
        <v>242700607_1</v>
      </c>
      <c r="B312" s="131" t="s">
        <v>932</v>
      </c>
      <c r="C312" s="131" t="s">
        <v>136</v>
      </c>
      <c r="D312" s="130">
        <v>6</v>
      </c>
      <c r="E312" s="130">
        <v>1</v>
      </c>
      <c r="I312" t="str">
        <f>VLOOKUP(C312,rome!A:B,2,0)</f>
        <v>Agent / Agente de conditionnement</v>
      </c>
    </row>
    <row r="313" spans="1:9" ht="16.8">
      <c r="A313" t="str">
        <f t="shared" si="4"/>
        <v>242700607_2</v>
      </c>
      <c r="B313" s="131" t="s">
        <v>932</v>
      </c>
      <c r="C313" s="131" t="s">
        <v>113</v>
      </c>
      <c r="D313" s="130">
        <v>6</v>
      </c>
      <c r="E313" s="130">
        <v>2</v>
      </c>
      <c r="I313" t="str">
        <f>VLOOKUP(C313,rome!A:B,2,0)</f>
        <v>Employé familial / Employée familiale</v>
      </c>
    </row>
    <row r="314" spans="1:9" ht="16.8">
      <c r="A314" t="str">
        <f t="shared" si="4"/>
        <v>242700607_3</v>
      </c>
      <c r="B314" s="131" t="s">
        <v>932</v>
      </c>
      <c r="C314" s="131" t="s">
        <v>2319</v>
      </c>
      <c r="D314" s="130">
        <v>4</v>
      </c>
      <c r="E314" s="130">
        <v>3</v>
      </c>
      <c r="I314" t="str">
        <f>VLOOKUP(C314,rome!A:B,2,0)</f>
        <v>Agent / Agente de propreté de locaux</v>
      </c>
    </row>
    <row r="315" spans="1:9" ht="16.8">
      <c r="A315" t="str">
        <f t="shared" si="4"/>
        <v>242700607_4</v>
      </c>
      <c r="B315" s="131" t="s">
        <v>932</v>
      </c>
      <c r="C315" s="131" t="s">
        <v>118</v>
      </c>
      <c r="D315" s="130">
        <v>3</v>
      </c>
      <c r="E315" s="130">
        <v>4</v>
      </c>
      <c r="I315" t="str">
        <f>VLOOKUP(C315,rome!A:B,2,0)</f>
        <v>Vendeur / Vendeuse en prêt-à-porter</v>
      </c>
    </row>
    <row r="316" spans="1:9" ht="16.8">
      <c r="A316" t="str">
        <f t="shared" si="4"/>
        <v>242700607_5</v>
      </c>
      <c r="B316" s="131" t="s">
        <v>932</v>
      </c>
      <c r="C316" s="131" t="s">
        <v>122</v>
      </c>
      <c r="D316" s="130">
        <v>3</v>
      </c>
      <c r="E316" s="130">
        <v>5</v>
      </c>
      <c r="I316" t="str">
        <f>VLOOKUP(C316,rome!A:B,2,0)</f>
        <v>Secrétaire</v>
      </c>
    </row>
    <row r="317" spans="1:9" ht="16.8">
      <c r="A317" t="str">
        <f t="shared" si="4"/>
        <v>246100390_1</v>
      </c>
      <c r="B317" s="131" t="s">
        <v>933</v>
      </c>
      <c r="C317" s="131" t="s">
        <v>136</v>
      </c>
      <c r="D317" s="130">
        <v>2</v>
      </c>
      <c r="E317" s="130">
        <v>1</v>
      </c>
      <c r="I317" t="str">
        <f>VLOOKUP(C317,rome!A:B,2,0)</f>
        <v>Agent / Agente de conditionnement</v>
      </c>
    </row>
    <row r="318" spans="1:9" ht="16.8">
      <c r="A318" t="str">
        <f t="shared" si="4"/>
        <v>246100390_2</v>
      </c>
      <c r="B318" s="131" t="s">
        <v>933</v>
      </c>
      <c r="C318" s="131" t="s">
        <v>135</v>
      </c>
      <c r="D318" s="130">
        <v>2</v>
      </c>
      <c r="E318" s="130">
        <v>2</v>
      </c>
      <c r="I318" t="str">
        <f>VLOOKUP(C318,rome!A:B,2,0)</f>
        <v>Cariste</v>
      </c>
    </row>
    <row r="319" spans="1:9" ht="16.8">
      <c r="A319" t="str">
        <f t="shared" si="4"/>
        <v>246100390_3</v>
      </c>
      <c r="B319" s="131" t="s">
        <v>933</v>
      </c>
      <c r="C319" s="131" t="s">
        <v>120</v>
      </c>
      <c r="D319" s="130">
        <v>1</v>
      </c>
      <c r="E319" s="130">
        <v>3</v>
      </c>
      <c r="I319" t="str">
        <f>VLOOKUP(C319,rome!A:B,2,0)</f>
        <v>Agent / Agente d'entretien des espaces verts</v>
      </c>
    </row>
    <row r="320" spans="1:9" ht="16.8">
      <c r="A320" t="str">
        <f t="shared" si="4"/>
        <v>246100390_4</v>
      </c>
      <c r="B320" s="131" t="s">
        <v>933</v>
      </c>
      <c r="C320" s="131" t="s">
        <v>413</v>
      </c>
      <c r="D320" s="130">
        <v>1</v>
      </c>
      <c r="E320" s="130">
        <v>4</v>
      </c>
      <c r="I320" t="str">
        <f>VLOOKUP(C320,rome!A:B,2,0)</f>
        <v>Aide agricole en production végétale</v>
      </c>
    </row>
    <row r="321" spans="1:9" ht="16.8">
      <c r="A321" t="str">
        <f t="shared" si="4"/>
        <v>246100390_5</v>
      </c>
      <c r="B321" s="131" t="s">
        <v>933</v>
      </c>
      <c r="C321" s="131" t="s">
        <v>1596</v>
      </c>
      <c r="D321" s="130">
        <v>1</v>
      </c>
      <c r="E321" s="130">
        <v>5</v>
      </c>
      <c r="I321" t="str">
        <f>VLOOKUP(C321,rome!A:B,2,0)</f>
        <v>Viticulteur / Viticultrice</v>
      </c>
    </row>
    <row r="322" spans="1:9" ht="16.8">
      <c r="A322" t="str">
        <f t="shared" si="4"/>
        <v>246100663_1</v>
      </c>
      <c r="B322" s="131" t="s">
        <v>934</v>
      </c>
      <c r="C322" s="131" t="s">
        <v>2319</v>
      </c>
      <c r="D322" s="130">
        <v>66</v>
      </c>
      <c r="E322" s="130">
        <v>1</v>
      </c>
      <c r="I322" t="str">
        <f>VLOOKUP(C322,rome!A:B,2,0)</f>
        <v>Agent / Agente de propreté de locaux</v>
      </c>
    </row>
    <row r="323" spans="1:9" ht="16.8">
      <c r="A323" t="str">
        <f t="shared" ref="A323:A386" si="5">B323&amp;"_"&amp;E323</f>
        <v>246100663_2</v>
      </c>
      <c r="B323" s="131" t="s">
        <v>934</v>
      </c>
      <c r="C323" s="131" t="s">
        <v>114</v>
      </c>
      <c r="D323" s="130">
        <v>54</v>
      </c>
      <c r="E323" s="130">
        <v>2</v>
      </c>
      <c r="I323" t="str">
        <f>VLOOKUP(C323,rome!A:B,2,0)</f>
        <v>Employé / Employée de rayon libre-service</v>
      </c>
    </row>
    <row r="324" spans="1:9" ht="16.8">
      <c r="A324" t="str">
        <f t="shared" si="5"/>
        <v>246100663_3</v>
      </c>
      <c r="B324" s="131" t="s">
        <v>934</v>
      </c>
      <c r="C324" s="131" t="s">
        <v>113</v>
      </c>
      <c r="D324" s="130">
        <v>31</v>
      </c>
      <c r="E324" s="130">
        <v>3</v>
      </c>
      <c r="I324" t="str">
        <f>VLOOKUP(C324,rome!A:B,2,0)</f>
        <v>Employé familial / Employée familiale</v>
      </c>
    </row>
    <row r="325" spans="1:9" ht="16.8">
      <c r="A325" t="str">
        <f t="shared" si="5"/>
        <v>246100663_4</v>
      </c>
      <c r="B325" s="131" t="s">
        <v>934</v>
      </c>
      <c r="C325" s="131" t="s">
        <v>120</v>
      </c>
      <c r="D325" s="130">
        <v>22</v>
      </c>
      <c r="E325" s="130">
        <v>4</v>
      </c>
      <c r="I325" t="str">
        <f>VLOOKUP(C325,rome!A:B,2,0)</f>
        <v>Agent / Agente d'entretien des espaces verts</v>
      </c>
    </row>
    <row r="326" spans="1:9" ht="16.8">
      <c r="A326" t="str">
        <f t="shared" si="5"/>
        <v>246100663_5</v>
      </c>
      <c r="B326" s="131" t="s">
        <v>934</v>
      </c>
      <c r="C326" s="131" t="s">
        <v>117</v>
      </c>
      <c r="D326" s="130">
        <v>19</v>
      </c>
      <c r="E326" s="130">
        <v>5</v>
      </c>
      <c r="I326" t="str">
        <f>VLOOKUP(C326,rome!A:B,2,0)</f>
        <v>Manutentionnaire</v>
      </c>
    </row>
    <row r="327" spans="1:9" ht="16.8">
      <c r="A327" t="str">
        <f t="shared" si="5"/>
        <v>247600505_1</v>
      </c>
      <c r="B327" s="131" t="s">
        <v>935</v>
      </c>
      <c r="C327" s="131" t="s">
        <v>113</v>
      </c>
      <c r="D327" s="130">
        <v>3</v>
      </c>
      <c r="E327" s="130">
        <v>1</v>
      </c>
      <c r="I327" t="str">
        <f>VLOOKUP(C327,rome!A:B,2,0)</f>
        <v>Employé familial / Employée familiale</v>
      </c>
    </row>
    <row r="328" spans="1:9" ht="16.8">
      <c r="A328" t="str">
        <f t="shared" si="5"/>
        <v>247600505_2</v>
      </c>
      <c r="B328" s="131" t="s">
        <v>935</v>
      </c>
      <c r="C328" s="131" t="s">
        <v>120</v>
      </c>
      <c r="D328" s="130">
        <v>2</v>
      </c>
      <c r="E328" s="130">
        <v>2</v>
      </c>
      <c r="I328" t="str">
        <f>VLOOKUP(C328,rome!A:B,2,0)</f>
        <v>Agent / Agente d'entretien des espaces verts</v>
      </c>
    </row>
    <row r="329" spans="1:9" ht="16.8">
      <c r="A329" t="str">
        <f t="shared" si="5"/>
        <v>247600505_3</v>
      </c>
      <c r="B329" s="131" t="s">
        <v>935</v>
      </c>
      <c r="C329" s="131" t="s">
        <v>152</v>
      </c>
      <c r="D329" s="130">
        <v>2</v>
      </c>
      <c r="E329" s="130">
        <v>3</v>
      </c>
      <c r="I329" t="str">
        <f>VLOOKUP(C329,rome!A:B,2,0)</f>
        <v>Vendeur / Vendeuse en équipement de la maison</v>
      </c>
    </row>
    <row r="330" spans="1:9" ht="16.8">
      <c r="A330" t="str">
        <f t="shared" si="5"/>
        <v>247600505_4</v>
      </c>
      <c r="B330" s="131" t="s">
        <v>935</v>
      </c>
      <c r="C330" s="131" t="s">
        <v>127</v>
      </c>
      <c r="D330" s="130">
        <v>2</v>
      </c>
      <c r="E330" s="130">
        <v>4</v>
      </c>
      <c r="I330" t="str">
        <f>VLOOKUP(C330,rome!A:B,2,0)</f>
        <v>Manœuvre bâtiment</v>
      </c>
    </row>
    <row r="331" spans="1:9" ht="16.8">
      <c r="A331" t="str">
        <f t="shared" si="5"/>
        <v>247600505_5</v>
      </c>
      <c r="B331" s="131" t="s">
        <v>935</v>
      </c>
      <c r="C331" s="131" t="s">
        <v>2319</v>
      </c>
      <c r="D331" s="130">
        <v>2</v>
      </c>
      <c r="E331" s="130">
        <v>5</v>
      </c>
      <c r="I331" t="str">
        <f>VLOOKUP(C331,rome!A:B,2,0)</f>
        <v>Agent / Agente de propreté de locaux</v>
      </c>
    </row>
    <row r="332" spans="1:9" ht="16.8">
      <c r="A332" t="str">
        <f t="shared" si="5"/>
        <v>247600588_1</v>
      </c>
      <c r="B332" s="131" t="s">
        <v>936</v>
      </c>
      <c r="C332" s="131" t="s">
        <v>114</v>
      </c>
      <c r="D332" s="130">
        <v>25</v>
      </c>
      <c r="E332" s="130">
        <v>1</v>
      </c>
      <c r="I332" t="str">
        <f>VLOOKUP(C332,rome!A:B,2,0)</f>
        <v>Employé / Employée de rayon libre-service</v>
      </c>
    </row>
    <row r="333" spans="1:9" ht="16.8">
      <c r="A333" t="str">
        <f t="shared" si="5"/>
        <v>247600588_2</v>
      </c>
      <c r="B333" s="131" t="s">
        <v>936</v>
      </c>
      <c r="C333" s="131" t="s">
        <v>2319</v>
      </c>
      <c r="D333" s="130">
        <v>22</v>
      </c>
      <c r="E333" s="130">
        <v>2</v>
      </c>
      <c r="I333" t="str">
        <f>VLOOKUP(C333,rome!A:B,2,0)</f>
        <v>Agent / Agente de propreté de locaux</v>
      </c>
    </row>
    <row r="334" spans="1:9" ht="16.8">
      <c r="A334" t="str">
        <f t="shared" si="5"/>
        <v>247600588_3</v>
      </c>
      <c r="B334" s="131" t="s">
        <v>936</v>
      </c>
      <c r="C334" s="131" t="s">
        <v>136</v>
      </c>
      <c r="D334" s="130">
        <v>21</v>
      </c>
      <c r="E334" s="130">
        <v>3</v>
      </c>
      <c r="I334" t="str">
        <f>VLOOKUP(C334,rome!A:B,2,0)</f>
        <v>Agent / Agente de conditionnement</v>
      </c>
    </row>
    <row r="335" spans="1:9" ht="16.8">
      <c r="A335" t="str">
        <f t="shared" si="5"/>
        <v>247600588_4</v>
      </c>
      <c r="B335" s="131" t="s">
        <v>936</v>
      </c>
      <c r="C335" s="131" t="s">
        <v>120</v>
      </c>
      <c r="D335" s="130">
        <v>17</v>
      </c>
      <c r="E335" s="130">
        <v>4</v>
      </c>
      <c r="I335" t="str">
        <f>VLOOKUP(C335,rome!A:B,2,0)</f>
        <v>Agent / Agente d'entretien des espaces verts</v>
      </c>
    </row>
    <row r="336" spans="1:9" ht="16.8">
      <c r="A336" t="str">
        <f t="shared" si="5"/>
        <v>247600588_5</v>
      </c>
      <c r="B336" s="131" t="s">
        <v>936</v>
      </c>
      <c r="C336" s="131" t="s">
        <v>113</v>
      </c>
      <c r="D336" s="130">
        <v>17</v>
      </c>
      <c r="E336" s="130">
        <v>5</v>
      </c>
      <c r="I336" t="str">
        <f>VLOOKUP(C336,rome!A:B,2,0)</f>
        <v>Employé familial / Employée familiale</v>
      </c>
    </row>
    <row r="337" spans="1:9" ht="16.8">
      <c r="A337" t="str">
        <f t="shared" si="5"/>
        <v>247600604_1</v>
      </c>
      <c r="B337" s="131" t="s">
        <v>937</v>
      </c>
      <c r="C337" s="131" t="s">
        <v>113</v>
      </c>
      <c r="D337" s="130">
        <v>3</v>
      </c>
      <c r="E337" s="130">
        <v>1</v>
      </c>
      <c r="I337" t="str">
        <f>VLOOKUP(C337,rome!A:B,2,0)</f>
        <v>Employé familial / Employée familiale</v>
      </c>
    </row>
    <row r="338" spans="1:9" ht="16.8">
      <c r="A338" t="str">
        <f t="shared" si="5"/>
        <v>247600604_2</v>
      </c>
      <c r="B338" s="131" t="s">
        <v>937</v>
      </c>
      <c r="C338" s="131" t="s">
        <v>120</v>
      </c>
      <c r="D338" s="130">
        <v>2</v>
      </c>
      <c r="E338" s="130">
        <v>2</v>
      </c>
      <c r="I338" t="str">
        <f>VLOOKUP(C338,rome!A:B,2,0)</f>
        <v>Agent / Agente d'entretien des espaces verts</v>
      </c>
    </row>
    <row r="339" spans="1:9" ht="16.8">
      <c r="A339" t="str">
        <f t="shared" si="5"/>
        <v>247600604_3</v>
      </c>
      <c r="B339" s="131" t="s">
        <v>937</v>
      </c>
      <c r="C339" s="131" t="s">
        <v>128</v>
      </c>
      <c r="D339" s="130">
        <v>2</v>
      </c>
      <c r="E339" s="130">
        <v>3</v>
      </c>
      <c r="I339" t="str">
        <f>VLOOKUP(C339,rome!A:B,2,0)</f>
        <v>Hôte / Hôtesse de caisse</v>
      </c>
    </row>
    <row r="340" spans="1:9" ht="16.8">
      <c r="A340" t="str">
        <f t="shared" si="5"/>
        <v>247600604_4</v>
      </c>
      <c r="B340" s="131" t="s">
        <v>937</v>
      </c>
      <c r="C340" s="131" t="s">
        <v>161</v>
      </c>
      <c r="D340" s="130">
        <v>2</v>
      </c>
      <c r="E340" s="130">
        <v>4</v>
      </c>
      <c r="I340" t="str">
        <f>VLOOKUP(C340,rome!A:B,2,0)</f>
        <v>Designer graphique</v>
      </c>
    </row>
    <row r="341" spans="1:9" ht="16.8">
      <c r="A341" t="str">
        <f t="shared" si="5"/>
        <v>247600604_5</v>
      </c>
      <c r="B341" s="131" t="s">
        <v>937</v>
      </c>
      <c r="C341" s="131" t="s">
        <v>136</v>
      </c>
      <c r="D341" s="130">
        <v>2</v>
      </c>
      <c r="E341" s="130">
        <v>5</v>
      </c>
      <c r="I341" t="str">
        <f>VLOOKUP(C341,rome!A:B,2,0)</f>
        <v>Agent / Agente de conditionnement</v>
      </c>
    </row>
    <row r="342" spans="1:9" ht="16.8">
      <c r="A342" t="str">
        <f t="shared" si="5"/>
        <v>247600620_1</v>
      </c>
      <c r="B342" s="131" t="s">
        <v>938</v>
      </c>
      <c r="C342" s="131" t="s">
        <v>2319</v>
      </c>
      <c r="D342" s="130">
        <v>11</v>
      </c>
      <c r="E342" s="130">
        <v>1</v>
      </c>
      <c r="I342" t="str">
        <f>VLOOKUP(C342,rome!A:B,2,0)</f>
        <v>Agent / Agente de propreté de locaux</v>
      </c>
    </row>
    <row r="343" spans="1:9" ht="16.8">
      <c r="A343" t="str">
        <f t="shared" si="5"/>
        <v>247600620_2</v>
      </c>
      <c r="B343" s="131" t="s">
        <v>938</v>
      </c>
      <c r="C343" s="131" t="s">
        <v>118</v>
      </c>
      <c r="D343" s="130">
        <v>10</v>
      </c>
      <c r="E343" s="130">
        <v>2</v>
      </c>
      <c r="I343" t="str">
        <f>VLOOKUP(C343,rome!A:B,2,0)</f>
        <v>Vendeur / Vendeuse en prêt-à-porter</v>
      </c>
    </row>
    <row r="344" spans="1:9" ht="16.8">
      <c r="A344" t="str">
        <f t="shared" si="5"/>
        <v>247600620_3</v>
      </c>
      <c r="B344" s="131" t="s">
        <v>938</v>
      </c>
      <c r="C344" s="131" t="s">
        <v>117</v>
      </c>
      <c r="D344" s="130">
        <v>7</v>
      </c>
      <c r="E344" s="130">
        <v>3</v>
      </c>
      <c r="I344" t="str">
        <f>VLOOKUP(C344,rome!A:B,2,0)</f>
        <v>Manutentionnaire</v>
      </c>
    </row>
    <row r="345" spans="1:9" ht="16.8">
      <c r="A345" t="str">
        <f t="shared" si="5"/>
        <v>247600620_4</v>
      </c>
      <c r="B345" s="131" t="s">
        <v>938</v>
      </c>
      <c r="C345" s="131" t="s">
        <v>120</v>
      </c>
      <c r="D345" s="130">
        <v>6</v>
      </c>
      <c r="E345" s="130">
        <v>4</v>
      </c>
      <c r="I345" t="str">
        <f>VLOOKUP(C345,rome!A:B,2,0)</f>
        <v>Agent / Agente d'entretien des espaces verts</v>
      </c>
    </row>
    <row r="346" spans="1:9" ht="16.8">
      <c r="A346" t="str">
        <f t="shared" si="5"/>
        <v>247600620_5</v>
      </c>
      <c r="B346" s="131" t="s">
        <v>938</v>
      </c>
      <c r="C346" s="131" t="s">
        <v>1141</v>
      </c>
      <c r="D346" s="130">
        <v>6</v>
      </c>
      <c r="E346" s="130">
        <v>5</v>
      </c>
      <c r="I346" t="str">
        <f>VLOOKUP(C346,rome!A:B,2,0)</f>
        <v>Employé / Employée de restauration collective</v>
      </c>
    </row>
    <row r="347" spans="1:9" ht="16.8">
      <c r="A347" t="str">
        <f t="shared" si="5"/>
        <v>247600646_1</v>
      </c>
      <c r="B347" s="131" t="s">
        <v>939</v>
      </c>
      <c r="C347" s="131" t="s">
        <v>2319</v>
      </c>
      <c r="D347" s="130">
        <v>15</v>
      </c>
      <c r="E347" s="130">
        <v>1</v>
      </c>
      <c r="I347" t="str">
        <f>VLOOKUP(C347,rome!A:B,2,0)</f>
        <v>Agent / Agente de propreté de locaux</v>
      </c>
    </row>
    <row r="348" spans="1:9" ht="16.8">
      <c r="A348" t="str">
        <f t="shared" si="5"/>
        <v>247600646_2</v>
      </c>
      <c r="B348" s="131" t="s">
        <v>939</v>
      </c>
      <c r="C348" s="131" t="s">
        <v>116</v>
      </c>
      <c r="D348" s="130">
        <v>10</v>
      </c>
      <c r="E348" s="130">
        <v>2</v>
      </c>
      <c r="I348" t="str">
        <f>VLOOKUP(C348,rome!A:B,2,0)</f>
        <v>Conducteur-livreur / Conductrice-livreuse</v>
      </c>
    </row>
    <row r="349" spans="1:9" ht="16.8">
      <c r="A349" t="str">
        <f t="shared" si="5"/>
        <v>247600646_3</v>
      </c>
      <c r="B349" s="131" t="s">
        <v>939</v>
      </c>
      <c r="C349" s="131" t="s">
        <v>114</v>
      </c>
      <c r="D349" s="130">
        <v>9</v>
      </c>
      <c r="E349" s="130">
        <v>3</v>
      </c>
      <c r="I349" t="str">
        <f>VLOOKUP(C349,rome!A:B,2,0)</f>
        <v>Employé / Employée de rayon libre-service</v>
      </c>
    </row>
    <row r="350" spans="1:9" ht="16.8">
      <c r="A350" t="str">
        <f t="shared" si="5"/>
        <v>247600646_4</v>
      </c>
      <c r="B350" s="131" t="s">
        <v>939</v>
      </c>
      <c r="C350" s="131" t="s">
        <v>121</v>
      </c>
      <c r="D350" s="130">
        <v>8</v>
      </c>
      <c r="E350" s="130">
        <v>4</v>
      </c>
      <c r="I350" t="str">
        <f>VLOOKUP(C350,rome!A:B,2,0)</f>
        <v>Préparateur / Préparatrice de commandes</v>
      </c>
    </row>
    <row r="351" spans="1:9" ht="16.8">
      <c r="A351" t="str">
        <f t="shared" si="5"/>
        <v>247600646_5</v>
      </c>
      <c r="B351" s="131" t="s">
        <v>939</v>
      </c>
      <c r="C351" s="131" t="s">
        <v>120</v>
      </c>
      <c r="D351" s="130">
        <v>7</v>
      </c>
      <c r="E351" s="130">
        <v>5</v>
      </c>
      <c r="I351" t="str">
        <f>VLOOKUP(C351,rome!A:B,2,0)</f>
        <v>Agent / Agente d'entretien des espaces verts</v>
      </c>
    </row>
    <row r="352" spans="1:9" ht="16.8">
      <c r="A352" t="str">
        <f t="shared" si="5"/>
        <v>247600729_1</v>
      </c>
      <c r="B352" s="131" t="s">
        <v>940</v>
      </c>
      <c r="C352" s="131" t="s">
        <v>2319</v>
      </c>
      <c r="D352" s="130">
        <v>10</v>
      </c>
      <c r="E352" s="130">
        <v>1</v>
      </c>
      <c r="I352" t="str">
        <f>VLOOKUP(C352,rome!A:B,2,0)</f>
        <v>Agent / Agente de propreté de locaux</v>
      </c>
    </row>
    <row r="353" spans="1:9" ht="16.8">
      <c r="A353" t="str">
        <f t="shared" si="5"/>
        <v>247600729_2</v>
      </c>
      <c r="B353" s="131" t="s">
        <v>940</v>
      </c>
      <c r="C353" s="131" t="s">
        <v>113</v>
      </c>
      <c r="D353" s="130">
        <v>6</v>
      </c>
      <c r="E353" s="130">
        <v>2</v>
      </c>
      <c r="I353" t="str">
        <f>VLOOKUP(C353,rome!A:B,2,0)</f>
        <v>Employé familial / Employée familiale</v>
      </c>
    </row>
    <row r="354" spans="1:9" ht="16.8">
      <c r="A354" t="str">
        <f t="shared" si="5"/>
        <v>247600729_3</v>
      </c>
      <c r="B354" s="131" t="s">
        <v>940</v>
      </c>
      <c r="C354" s="131" t="s">
        <v>120</v>
      </c>
      <c r="D354" s="130">
        <v>5</v>
      </c>
      <c r="E354" s="130">
        <v>3</v>
      </c>
      <c r="I354" t="str">
        <f>VLOOKUP(C354,rome!A:B,2,0)</f>
        <v>Agent / Agente d'entretien des espaces verts</v>
      </c>
    </row>
    <row r="355" spans="1:9" ht="16.8">
      <c r="A355" t="str">
        <f t="shared" si="5"/>
        <v>247600729_4</v>
      </c>
      <c r="B355" s="131" t="s">
        <v>940</v>
      </c>
      <c r="C355" s="131" t="s">
        <v>114</v>
      </c>
      <c r="D355" s="130">
        <v>5</v>
      </c>
      <c r="E355" s="130">
        <v>4</v>
      </c>
      <c r="I355" t="str">
        <f>VLOOKUP(C355,rome!A:B,2,0)</f>
        <v>Employé / Employée de rayon libre-service</v>
      </c>
    </row>
    <row r="356" spans="1:9" ht="16.8">
      <c r="A356" t="str">
        <f t="shared" si="5"/>
        <v>247600729_5</v>
      </c>
      <c r="B356" s="131" t="s">
        <v>940</v>
      </c>
      <c r="C356" s="131" t="s">
        <v>1724</v>
      </c>
      <c r="D356" s="130">
        <v>4</v>
      </c>
      <c r="E356" s="130">
        <v>5</v>
      </c>
      <c r="I356" t="str">
        <f>VLOOKUP(C356,rome!A:B,2,0)</f>
        <v>Jardinier / Jardinière paysagiste</v>
      </c>
    </row>
    <row r="357" spans="1:9" ht="16.8">
      <c r="A357" t="str">
        <f t="shared" si="5"/>
        <v>247600786_1</v>
      </c>
      <c r="B357" s="131" t="s">
        <v>941</v>
      </c>
      <c r="C357" s="131" t="s">
        <v>2319</v>
      </c>
      <c r="D357" s="130">
        <v>95</v>
      </c>
      <c r="E357" s="130">
        <v>1</v>
      </c>
      <c r="I357" t="str">
        <f>VLOOKUP(C357,rome!A:B,2,0)</f>
        <v>Agent / Agente de propreté de locaux</v>
      </c>
    </row>
    <row r="358" spans="1:9" ht="16.8">
      <c r="A358" t="str">
        <f t="shared" si="5"/>
        <v>247600786_2</v>
      </c>
      <c r="B358" s="131" t="s">
        <v>941</v>
      </c>
      <c r="C358" s="131" t="s">
        <v>114</v>
      </c>
      <c r="D358" s="130">
        <v>42</v>
      </c>
      <c r="E358" s="130">
        <v>2</v>
      </c>
      <c r="I358" t="str">
        <f>VLOOKUP(C358,rome!A:B,2,0)</f>
        <v>Employé / Employée de rayon libre-service</v>
      </c>
    </row>
    <row r="359" spans="1:9" ht="16.8">
      <c r="A359" t="str">
        <f t="shared" si="5"/>
        <v>247600786_3</v>
      </c>
      <c r="B359" s="131" t="s">
        <v>941</v>
      </c>
      <c r="C359" s="131" t="s">
        <v>113</v>
      </c>
      <c r="D359" s="130">
        <v>42</v>
      </c>
      <c r="E359" s="130">
        <v>3</v>
      </c>
      <c r="I359" t="str">
        <f>VLOOKUP(C359,rome!A:B,2,0)</f>
        <v>Employé familial / Employée familiale</v>
      </c>
    </row>
    <row r="360" spans="1:9" ht="16.8">
      <c r="A360" t="str">
        <f t="shared" si="5"/>
        <v>247600786_4</v>
      </c>
      <c r="B360" s="131" t="s">
        <v>941</v>
      </c>
      <c r="C360" s="131" t="s">
        <v>120</v>
      </c>
      <c r="D360" s="130">
        <v>23</v>
      </c>
      <c r="E360" s="130">
        <v>4</v>
      </c>
      <c r="I360" t="str">
        <f>VLOOKUP(C360,rome!A:B,2,0)</f>
        <v>Agent / Agente d'entretien des espaces verts</v>
      </c>
    </row>
    <row r="361" spans="1:9" ht="16.8">
      <c r="A361" t="str">
        <f t="shared" si="5"/>
        <v>247600786_5</v>
      </c>
      <c r="B361" s="131" t="s">
        <v>941</v>
      </c>
      <c r="C361" s="131" t="s">
        <v>118</v>
      </c>
      <c r="D361" s="130">
        <v>23</v>
      </c>
      <c r="E361" s="130">
        <v>5</v>
      </c>
      <c r="I361" t="str">
        <f>VLOOKUP(C361,rome!A:B,2,0)</f>
        <v>Vendeur / Vendeuse en prêt-à-porter</v>
      </c>
    </row>
    <row r="362" spans="1:9" ht="16.8">
      <c r="A362" t="str">
        <f t="shared" si="5"/>
        <v>20003566__1</v>
      </c>
      <c r="B362" s="131" t="s">
        <v>1121</v>
      </c>
      <c r="C362" s="131" t="s">
        <v>2319</v>
      </c>
      <c r="D362" s="130">
        <v>39</v>
      </c>
      <c r="E362" s="130">
        <v>1</v>
      </c>
      <c r="I362" t="str">
        <f>VLOOKUP(C362,rome!A:B,2,0)</f>
        <v>Agent / Agente de propreté de locaux</v>
      </c>
    </row>
    <row r="363" spans="1:9" ht="16.8">
      <c r="A363" t="str">
        <f t="shared" si="5"/>
        <v>20003566__2</v>
      </c>
      <c r="B363" s="131" t="s">
        <v>1121</v>
      </c>
      <c r="C363" s="131" t="s">
        <v>136</v>
      </c>
      <c r="D363" s="130">
        <v>36</v>
      </c>
      <c r="E363" s="130">
        <v>2</v>
      </c>
      <c r="I363" t="str">
        <f>VLOOKUP(C363,rome!A:B,2,0)</f>
        <v>Agent / Agente de conditionnement</v>
      </c>
    </row>
    <row r="364" spans="1:9" ht="16.8">
      <c r="A364" t="str">
        <f t="shared" si="5"/>
        <v>20003566__3</v>
      </c>
      <c r="B364" s="131" t="s">
        <v>1121</v>
      </c>
      <c r="C364" s="131" t="s">
        <v>113</v>
      </c>
      <c r="D364" s="130">
        <v>29</v>
      </c>
      <c r="E364" s="130">
        <v>3</v>
      </c>
      <c r="I364" t="str">
        <f>VLOOKUP(C364,rome!A:B,2,0)</f>
        <v>Employé familial / Employée familiale</v>
      </c>
    </row>
    <row r="365" spans="1:9" ht="16.8">
      <c r="A365" t="str">
        <f t="shared" si="5"/>
        <v>20003566__4</v>
      </c>
      <c r="B365" s="131" t="s">
        <v>1121</v>
      </c>
      <c r="C365" s="131" t="s">
        <v>114</v>
      </c>
      <c r="D365" s="130">
        <v>25</v>
      </c>
      <c r="E365" s="130">
        <v>4</v>
      </c>
      <c r="I365" t="str">
        <f>VLOOKUP(C365,rome!A:B,2,0)</f>
        <v>Employé / Employée de rayon libre-service</v>
      </c>
    </row>
    <row r="366" spans="1:9" ht="16.8">
      <c r="A366" t="str">
        <f t="shared" si="5"/>
        <v>20003566__5</v>
      </c>
      <c r="B366" s="131" t="s">
        <v>1121</v>
      </c>
      <c r="C366" s="131" t="s">
        <v>121</v>
      </c>
      <c r="D366" s="130">
        <v>24</v>
      </c>
      <c r="E366" s="130">
        <v>5</v>
      </c>
      <c r="I366" t="str">
        <f>VLOOKUP(C366,rome!A:B,2,0)</f>
        <v>Préparateur / Préparatrice de commandes</v>
      </c>
    </row>
    <row r="367" spans="1:9" ht="16.8">
      <c r="A367" t="str">
        <f t="shared" si="5"/>
        <v>xxxxxxxxx_1</v>
      </c>
      <c r="B367" s="131" t="s">
        <v>1122</v>
      </c>
      <c r="C367" s="131" t="s">
        <v>2319</v>
      </c>
      <c r="D367" s="130">
        <v>2402</v>
      </c>
      <c r="E367" s="130">
        <v>1</v>
      </c>
      <c r="I367" t="str">
        <f>VLOOKUP(C367,rome!A:B,2,0)</f>
        <v>Agent / Agente de propreté de locaux</v>
      </c>
    </row>
    <row r="368" spans="1:9" ht="16.8">
      <c r="A368" t="str">
        <f t="shared" si="5"/>
        <v>xxxxxxxxx_2</v>
      </c>
      <c r="B368" s="131" t="s">
        <v>1122</v>
      </c>
      <c r="C368" s="131" t="s">
        <v>114</v>
      </c>
      <c r="D368" s="130">
        <v>1460</v>
      </c>
      <c r="E368" s="130">
        <v>2</v>
      </c>
      <c r="I368" t="str">
        <f>VLOOKUP(C368,rome!A:B,2,0)</f>
        <v>Employé / Employée de rayon libre-service</v>
      </c>
    </row>
    <row r="369" spans="1:9" ht="16.8">
      <c r="A369" t="str">
        <f t="shared" si="5"/>
        <v>xxxxxxxxx_3</v>
      </c>
      <c r="B369" s="131" t="s">
        <v>1122</v>
      </c>
      <c r="C369" s="131" t="s">
        <v>113</v>
      </c>
      <c r="D369" s="130">
        <v>1396</v>
      </c>
      <c r="E369" s="130">
        <v>3</v>
      </c>
      <c r="I369" t="str">
        <f>VLOOKUP(C369,rome!A:B,2,0)</f>
        <v>Employé familial / Employée familiale</v>
      </c>
    </row>
    <row r="370" spans="1:9" ht="16.8">
      <c r="A370" t="str">
        <f t="shared" si="5"/>
        <v>xxxxxxxxx_4</v>
      </c>
      <c r="B370" s="131" t="s">
        <v>1122</v>
      </c>
      <c r="C370" s="131" t="s">
        <v>120</v>
      </c>
      <c r="D370" s="130">
        <v>882</v>
      </c>
      <c r="E370" s="130">
        <v>4</v>
      </c>
      <c r="I370" t="str">
        <f>VLOOKUP(C370,rome!A:B,2,0)</f>
        <v>Agent / Agente d'entretien des espaces verts</v>
      </c>
    </row>
    <row r="371" spans="1:9" ht="16.8">
      <c r="A371" t="str">
        <f t="shared" si="5"/>
        <v>xxxxxxxxx_5</v>
      </c>
      <c r="B371" s="131" t="s">
        <v>1122</v>
      </c>
      <c r="C371" s="131" t="s">
        <v>118</v>
      </c>
      <c r="D371" s="130">
        <v>879</v>
      </c>
      <c r="E371" s="130">
        <v>5</v>
      </c>
      <c r="I371" t="str">
        <f>VLOOKUP(C371,rome!A:B,2,0)</f>
        <v>Vendeur / Vendeuse en prêt-à-porter</v>
      </c>
    </row>
    <row r="372" spans="1:9" ht="16.8">
      <c r="A372" t="str">
        <f t="shared" si="5"/>
        <v>_1</v>
      </c>
      <c r="B372" s="131"/>
      <c r="C372" s="131" t="s">
        <v>114</v>
      </c>
      <c r="D372" s="130">
        <v>113</v>
      </c>
      <c r="E372" s="130">
        <v>1</v>
      </c>
      <c r="I372" t="str">
        <f>VLOOKUP(C372,rome!A:B,2,0)</f>
        <v>Employé / Employée de rayon libre-service</v>
      </c>
    </row>
    <row r="373" spans="1:9" ht="16.8">
      <c r="A373" t="str">
        <f t="shared" si="5"/>
        <v>_2</v>
      </c>
      <c r="B373" s="131"/>
      <c r="C373" s="131" t="s">
        <v>2319</v>
      </c>
      <c r="D373" s="130">
        <v>93</v>
      </c>
      <c r="E373" s="130">
        <v>2</v>
      </c>
      <c r="I373" t="str">
        <f>VLOOKUP(C373,rome!A:B,2,0)</f>
        <v>Agent / Agente de propreté de locaux</v>
      </c>
    </row>
    <row r="374" spans="1:9" ht="16.8">
      <c r="A374" t="str">
        <f t="shared" si="5"/>
        <v>_3</v>
      </c>
      <c r="B374" s="131"/>
      <c r="C374" s="131" t="s">
        <v>136</v>
      </c>
      <c r="D374" s="130">
        <v>79</v>
      </c>
      <c r="E374" s="130">
        <v>3</v>
      </c>
      <c r="I374" t="str">
        <f>VLOOKUP(C374,rome!A:B,2,0)</f>
        <v>Agent / Agente de conditionnement</v>
      </c>
    </row>
    <row r="375" spans="1:9" ht="16.8">
      <c r="A375" t="str">
        <f t="shared" si="5"/>
        <v>_4</v>
      </c>
      <c r="B375" s="131"/>
      <c r="C375" s="131" t="s">
        <v>113</v>
      </c>
      <c r="D375" s="130">
        <v>55</v>
      </c>
      <c r="E375" s="130">
        <v>4</v>
      </c>
      <c r="I375" t="str">
        <f>VLOOKUP(C375,rome!A:B,2,0)</f>
        <v>Employé familial / Employée familiale</v>
      </c>
    </row>
    <row r="376" spans="1:9" ht="16.8">
      <c r="A376" t="str">
        <f t="shared" si="5"/>
        <v>_5</v>
      </c>
      <c r="B376" s="131"/>
      <c r="C376" s="131" t="s">
        <v>116</v>
      </c>
      <c r="D376" s="130">
        <v>53</v>
      </c>
      <c r="E376" s="130">
        <v>5</v>
      </c>
      <c r="I376" t="str">
        <f>VLOOKUP(C376,rome!A:B,2,0)</f>
        <v>Conducteur-livreur / Conductrice-livreuse</v>
      </c>
    </row>
    <row r="377" spans="1:9" ht="16.8">
      <c r="A377" t="str">
        <f t="shared" si="5"/>
        <v>2801_1</v>
      </c>
      <c r="B377" s="131" t="s">
        <v>942</v>
      </c>
      <c r="C377" s="131" t="s">
        <v>2319</v>
      </c>
      <c r="D377" s="130">
        <v>488</v>
      </c>
      <c r="E377" s="130">
        <v>1</v>
      </c>
      <c r="I377" t="str">
        <f>VLOOKUP(C377,rome!A:B,2,0)</f>
        <v>Agent / Agente de propreté de locaux</v>
      </c>
    </row>
    <row r="378" spans="1:9" ht="16.8">
      <c r="A378" t="str">
        <f t="shared" si="5"/>
        <v>2801_2</v>
      </c>
      <c r="B378" s="131" t="s">
        <v>942</v>
      </c>
      <c r="C378" s="131" t="s">
        <v>113</v>
      </c>
      <c r="D378" s="130">
        <v>227</v>
      </c>
      <c r="E378" s="130">
        <v>2</v>
      </c>
      <c r="I378" t="str">
        <f>VLOOKUP(C378,rome!A:B,2,0)</f>
        <v>Employé familial / Employée familiale</v>
      </c>
    </row>
    <row r="379" spans="1:9" ht="16.8">
      <c r="A379" t="str">
        <f t="shared" si="5"/>
        <v>2801_3</v>
      </c>
      <c r="B379" s="131" t="s">
        <v>942</v>
      </c>
      <c r="C379" s="131" t="s">
        <v>114</v>
      </c>
      <c r="D379" s="130">
        <v>224</v>
      </c>
      <c r="E379" s="130">
        <v>3</v>
      </c>
      <c r="I379" t="str">
        <f>VLOOKUP(C379,rome!A:B,2,0)</f>
        <v>Employé / Employée de rayon libre-service</v>
      </c>
    </row>
    <row r="380" spans="1:9" ht="16.8">
      <c r="A380" t="str">
        <f t="shared" si="5"/>
        <v>2801_4</v>
      </c>
      <c r="B380" s="131" t="s">
        <v>942</v>
      </c>
      <c r="C380" s="131" t="s">
        <v>118</v>
      </c>
      <c r="D380" s="130">
        <v>201</v>
      </c>
      <c r="E380" s="130">
        <v>4</v>
      </c>
      <c r="I380" t="str">
        <f>VLOOKUP(C380,rome!A:B,2,0)</f>
        <v>Vendeur / Vendeuse en prêt-à-porter</v>
      </c>
    </row>
    <row r="381" spans="1:9" ht="16.8">
      <c r="A381" t="str">
        <f t="shared" si="5"/>
        <v>2801_5</v>
      </c>
      <c r="B381" s="131" t="s">
        <v>942</v>
      </c>
      <c r="C381" s="131" t="s">
        <v>116</v>
      </c>
      <c r="D381" s="130">
        <v>190</v>
      </c>
      <c r="E381" s="130">
        <v>5</v>
      </c>
      <c r="I381" t="str">
        <f>VLOOKUP(C381,rome!A:B,2,0)</f>
        <v>Conducteur-livreur / Conductrice-livreuse</v>
      </c>
    </row>
    <row r="382" spans="1:9" ht="16.8">
      <c r="A382" t="str">
        <f t="shared" si="5"/>
        <v>2802_1</v>
      </c>
      <c r="B382" s="131" t="s">
        <v>943</v>
      </c>
      <c r="C382" s="131" t="s">
        <v>2319</v>
      </c>
      <c r="D382" s="130">
        <v>39</v>
      </c>
      <c r="E382" s="130">
        <v>1</v>
      </c>
      <c r="I382" t="str">
        <f>VLOOKUP(C382,rome!A:B,2,0)</f>
        <v>Agent / Agente de propreté de locaux</v>
      </c>
    </row>
    <row r="383" spans="1:9" ht="16.8">
      <c r="A383" t="str">
        <f t="shared" si="5"/>
        <v>2802_2</v>
      </c>
      <c r="B383" s="131" t="s">
        <v>943</v>
      </c>
      <c r="C383" s="131" t="s">
        <v>120</v>
      </c>
      <c r="D383" s="130">
        <v>32</v>
      </c>
      <c r="E383" s="130">
        <v>2</v>
      </c>
      <c r="I383" t="str">
        <f>VLOOKUP(C383,rome!A:B,2,0)</f>
        <v>Agent / Agente d'entretien des espaces verts</v>
      </c>
    </row>
    <row r="384" spans="1:9" ht="16.8">
      <c r="A384" t="str">
        <f t="shared" si="5"/>
        <v>2802_3</v>
      </c>
      <c r="B384" s="131" t="s">
        <v>943</v>
      </c>
      <c r="C384" s="131" t="s">
        <v>114</v>
      </c>
      <c r="D384" s="130">
        <v>25</v>
      </c>
      <c r="E384" s="130">
        <v>3</v>
      </c>
      <c r="I384" t="str">
        <f>VLOOKUP(C384,rome!A:B,2,0)</f>
        <v>Employé / Employée de rayon libre-service</v>
      </c>
    </row>
    <row r="385" spans="1:9" ht="16.8">
      <c r="A385" t="str">
        <f t="shared" si="5"/>
        <v>2802_4</v>
      </c>
      <c r="B385" s="131" t="s">
        <v>943</v>
      </c>
      <c r="C385" s="131" t="s">
        <v>113</v>
      </c>
      <c r="D385" s="130">
        <v>21</v>
      </c>
      <c r="E385" s="130">
        <v>4</v>
      </c>
      <c r="I385" t="str">
        <f>VLOOKUP(C385,rome!A:B,2,0)</f>
        <v>Employé familial / Employée familiale</v>
      </c>
    </row>
    <row r="386" spans="1:9" ht="16.8">
      <c r="A386" t="str">
        <f t="shared" si="5"/>
        <v>2802_5</v>
      </c>
      <c r="B386" s="131" t="s">
        <v>943</v>
      </c>
      <c r="C386" s="131" t="s">
        <v>118</v>
      </c>
      <c r="D386" s="130">
        <v>19</v>
      </c>
      <c r="E386" s="130">
        <v>5</v>
      </c>
      <c r="I386" t="str">
        <f>VLOOKUP(C386,rome!A:B,2,0)</f>
        <v>Vendeur / Vendeuse en prêt-à-porter</v>
      </c>
    </row>
    <row r="387" spans="1:9" ht="16.8">
      <c r="A387" t="str">
        <f t="shared" ref="A387:A450" si="6">B387&amp;"_"&amp;E387</f>
        <v>2803_1</v>
      </c>
      <c r="B387" s="131" t="s">
        <v>944</v>
      </c>
      <c r="C387" s="131" t="s">
        <v>2319</v>
      </c>
      <c r="D387" s="130">
        <v>127</v>
      </c>
      <c r="E387" s="130">
        <v>1</v>
      </c>
      <c r="I387" t="str">
        <f>VLOOKUP(C387,rome!A:B,2,0)</f>
        <v>Agent / Agente de propreté de locaux</v>
      </c>
    </row>
    <row r="388" spans="1:9" ht="16.8">
      <c r="A388" t="str">
        <f t="shared" si="6"/>
        <v>2803_2</v>
      </c>
      <c r="B388" s="131" t="s">
        <v>944</v>
      </c>
      <c r="C388" s="131" t="s">
        <v>113</v>
      </c>
      <c r="D388" s="130">
        <v>65</v>
      </c>
      <c r="E388" s="130">
        <v>2</v>
      </c>
      <c r="I388" t="str">
        <f>VLOOKUP(C388,rome!A:B,2,0)</f>
        <v>Employé familial / Employée familiale</v>
      </c>
    </row>
    <row r="389" spans="1:9" ht="16.8">
      <c r="A389" t="str">
        <f t="shared" si="6"/>
        <v>2803_3</v>
      </c>
      <c r="B389" s="131" t="s">
        <v>944</v>
      </c>
      <c r="C389" s="131" t="s">
        <v>114</v>
      </c>
      <c r="D389" s="130">
        <v>64</v>
      </c>
      <c r="E389" s="130">
        <v>3</v>
      </c>
      <c r="I389" t="str">
        <f>VLOOKUP(C389,rome!A:B,2,0)</f>
        <v>Employé / Employée de rayon libre-service</v>
      </c>
    </row>
    <row r="390" spans="1:9" ht="16.8">
      <c r="A390" t="str">
        <f t="shared" si="6"/>
        <v>2803_4</v>
      </c>
      <c r="B390" s="131" t="s">
        <v>944</v>
      </c>
      <c r="C390" s="131" t="s">
        <v>120</v>
      </c>
      <c r="D390" s="130">
        <v>48</v>
      </c>
      <c r="E390" s="130">
        <v>4</v>
      </c>
      <c r="I390" t="str">
        <f>VLOOKUP(C390,rome!A:B,2,0)</f>
        <v>Agent / Agente d'entretien des espaces verts</v>
      </c>
    </row>
    <row r="391" spans="1:9" ht="16.8">
      <c r="A391" t="str">
        <f t="shared" si="6"/>
        <v>2803_5</v>
      </c>
      <c r="B391" s="131" t="s">
        <v>944</v>
      </c>
      <c r="C391" s="131" t="s">
        <v>118</v>
      </c>
      <c r="D391" s="130">
        <v>32</v>
      </c>
      <c r="E391" s="130">
        <v>5</v>
      </c>
      <c r="I391" t="str">
        <f>VLOOKUP(C391,rome!A:B,2,0)</f>
        <v>Vendeur / Vendeuse en prêt-à-porter</v>
      </c>
    </row>
    <row r="392" spans="1:9" ht="16.8">
      <c r="A392" t="str">
        <f t="shared" si="6"/>
        <v>2804_1</v>
      </c>
      <c r="B392" s="131" t="s">
        <v>945</v>
      </c>
      <c r="C392" s="131" t="s">
        <v>136</v>
      </c>
      <c r="D392" s="130">
        <v>23</v>
      </c>
      <c r="E392" s="130">
        <v>1</v>
      </c>
      <c r="I392" t="str">
        <f>VLOOKUP(C392,rome!A:B,2,0)</f>
        <v>Agent / Agente de conditionnement</v>
      </c>
    </row>
    <row r="393" spans="1:9" ht="16.8">
      <c r="A393" t="str">
        <f t="shared" si="6"/>
        <v>2804_2</v>
      </c>
      <c r="B393" s="131" t="s">
        <v>945</v>
      </c>
      <c r="C393" s="131" t="s">
        <v>113</v>
      </c>
      <c r="D393" s="130">
        <v>23</v>
      </c>
      <c r="E393" s="130">
        <v>2</v>
      </c>
      <c r="I393" t="str">
        <f>VLOOKUP(C393,rome!A:B,2,0)</f>
        <v>Employé familial / Employée familiale</v>
      </c>
    </row>
    <row r="394" spans="1:9" ht="16.8">
      <c r="A394" t="str">
        <f t="shared" si="6"/>
        <v>2804_3</v>
      </c>
      <c r="B394" s="131" t="s">
        <v>945</v>
      </c>
      <c r="C394" s="131" t="s">
        <v>120</v>
      </c>
      <c r="D394" s="130">
        <v>18</v>
      </c>
      <c r="E394" s="130">
        <v>3</v>
      </c>
      <c r="I394" t="str">
        <f>VLOOKUP(C394,rome!A:B,2,0)</f>
        <v>Agent / Agente d'entretien des espaces verts</v>
      </c>
    </row>
    <row r="395" spans="1:9" ht="16.8">
      <c r="A395" t="str">
        <f t="shared" si="6"/>
        <v>2804_4</v>
      </c>
      <c r="B395" s="131" t="s">
        <v>945</v>
      </c>
      <c r="C395" s="131" t="s">
        <v>2319</v>
      </c>
      <c r="D395" s="130">
        <v>17</v>
      </c>
      <c r="E395" s="130">
        <v>4</v>
      </c>
      <c r="I395" t="str">
        <f>VLOOKUP(C395,rome!A:B,2,0)</f>
        <v>Agent / Agente de propreté de locaux</v>
      </c>
    </row>
    <row r="396" spans="1:9" ht="16.8">
      <c r="A396" t="str">
        <f t="shared" si="6"/>
        <v>2804_5</v>
      </c>
      <c r="B396" s="131" t="s">
        <v>945</v>
      </c>
      <c r="C396" s="131" t="s">
        <v>114</v>
      </c>
      <c r="D396" s="130">
        <v>11</v>
      </c>
      <c r="E396" s="130">
        <v>5</v>
      </c>
      <c r="I396" t="str">
        <f>VLOOKUP(C396,rome!A:B,2,0)</f>
        <v>Employé / Employée de rayon libre-service</v>
      </c>
    </row>
    <row r="397" spans="1:9" ht="16.8">
      <c r="A397" t="str">
        <f t="shared" si="6"/>
        <v>2805_1</v>
      </c>
      <c r="B397" s="131" t="s">
        <v>946</v>
      </c>
      <c r="C397" s="131" t="s">
        <v>114</v>
      </c>
      <c r="D397" s="130">
        <v>38</v>
      </c>
      <c r="E397" s="130">
        <v>1</v>
      </c>
      <c r="I397" t="str">
        <f>VLOOKUP(C397,rome!A:B,2,0)</f>
        <v>Employé / Employée de rayon libre-service</v>
      </c>
    </row>
    <row r="398" spans="1:9" ht="16.8">
      <c r="A398" t="str">
        <f t="shared" si="6"/>
        <v>2805_2</v>
      </c>
      <c r="B398" s="131" t="s">
        <v>946</v>
      </c>
      <c r="C398" s="131" t="s">
        <v>2319</v>
      </c>
      <c r="D398" s="130">
        <v>32</v>
      </c>
      <c r="E398" s="130">
        <v>2</v>
      </c>
      <c r="I398" t="str">
        <f>VLOOKUP(C398,rome!A:B,2,0)</f>
        <v>Agent / Agente de propreté de locaux</v>
      </c>
    </row>
    <row r="399" spans="1:9" ht="16.8">
      <c r="A399" t="str">
        <f t="shared" si="6"/>
        <v>2805_3</v>
      </c>
      <c r="B399" s="131" t="s">
        <v>946</v>
      </c>
      <c r="C399" s="131" t="s">
        <v>113</v>
      </c>
      <c r="D399" s="130">
        <v>29</v>
      </c>
      <c r="E399" s="130">
        <v>3</v>
      </c>
      <c r="I399" t="str">
        <f>VLOOKUP(C399,rome!A:B,2,0)</f>
        <v>Employé familial / Employée familiale</v>
      </c>
    </row>
    <row r="400" spans="1:9" ht="16.8">
      <c r="A400" t="str">
        <f t="shared" si="6"/>
        <v>2805_4</v>
      </c>
      <c r="B400" s="131" t="s">
        <v>946</v>
      </c>
      <c r="C400" s="131" t="s">
        <v>120</v>
      </c>
      <c r="D400" s="130">
        <v>22</v>
      </c>
      <c r="E400" s="130">
        <v>4</v>
      </c>
      <c r="I400" t="str">
        <f>VLOOKUP(C400,rome!A:B,2,0)</f>
        <v>Agent / Agente d'entretien des espaces verts</v>
      </c>
    </row>
    <row r="401" spans="1:9" ht="16.8">
      <c r="A401" t="str">
        <f t="shared" si="6"/>
        <v>2805_5</v>
      </c>
      <c r="B401" s="131" t="s">
        <v>946</v>
      </c>
      <c r="C401" s="131" t="s">
        <v>136</v>
      </c>
      <c r="D401" s="130">
        <v>22</v>
      </c>
      <c r="E401" s="130">
        <v>5</v>
      </c>
      <c r="I401" t="str">
        <f>VLOOKUP(C401,rome!A:B,2,0)</f>
        <v>Agent / Agente de conditionnement</v>
      </c>
    </row>
    <row r="402" spans="1:9" ht="16.8">
      <c r="A402" t="str">
        <f t="shared" si="6"/>
        <v>2806_1</v>
      </c>
      <c r="B402" s="131" t="s">
        <v>947</v>
      </c>
      <c r="C402" s="131" t="s">
        <v>2319</v>
      </c>
      <c r="D402" s="130">
        <v>389</v>
      </c>
      <c r="E402" s="130">
        <v>1</v>
      </c>
      <c r="I402" t="str">
        <f>VLOOKUP(C402,rome!A:B,2,0)</f>
        <v>Agent / Agente de propreté de locaux</v>
      </c>
    </row>
    <row r="403" spans="1:9" ht="16.8">
      <c r="A403" t="str">
        <f t="shared" si="6"/>
        <v>2806_2</v>
      </c>
      <c r="B403" s="131" t="s">
        <v>947</v>
      </c>
      <c r="C403" s="131" t="s">
        <v>114</v>
      </c>
      <c r="D403" s="130">
        <v>188</v>
      </c>
      <c r="E403" s="130">
        <v>2</v>
      </c>
      <c r="I403" t="str">
        <f>VLOOKUP(C403,rome!A:B,2,0)</f>
        <v>Employé / Employée de rayon libre-service</v>
      </c>
    </row>
    <row r="404" spans="1:9" ht="16.8">
      <c r="A404" t="str">
        <f t="shared" si="6"/>
        <v>2806_3</v>
      </c>
      <c r="B404" s="131" t="s">
        <v>947</v>
      </c>
      <c r="C404" s="131" t="s">
        <v>117</v>
      </c>
      <c r="D404" s="130">
        <v>182</v>
      </c>
      <c r="E404" s="130">
        <v>3</v>
      </c>
      <c r="I404" t="str">
        <f>VLOOKUP(C404,rome!A:B,2,0)</f>
        <v>Manutentionnaire</v>
      </c>
    </row>
    <row r="405" spans="1:9" ht="16.8">
      <c r="A405" t="str">
        <f t="shared" si="6"/>
        <v>2806_4</v>
      </c>
      <c r="B405" s="131" t="s">
        <v>947</v>
      </c>
      <c r="C405" s="131" t="s">
        <v>113</v>
      </c>
      <c r="D405" s="130">
        <v>154</v>
      </c>
      <c r="E405" s="130">
        <v>4</v>
      </c>
      <c r="I405" t="str">
        <f>VLOOKUP(C405,rome!A:B,2,0)</f>
        <v>Employé familial / Employée familiale</v>
      </c>
    </row>
    <row r="406" spans="1:9" ht="16.8">
      <c r="A406" t="str">
        <f t="shared" si="6"/>
        <v>2806_5</v>
      </c>
      <c r="B406" s="131" t="s">
        <v>947</v>
      </c>
      <c r="C406" s="131" t="s">
        <v>118</v>
      </c>
      <c r="D406" s="130">
        <v>139</v>
      </c>
      <c r="E406" s="130">
        <v>5</v>
      </c>
      <c r="I406" t="str">
        <f>VLOOKUP(C406,rome!A:B,2,0)</f>
        <v>Vendeur / Vendeuse en prêt-à-porter</v>
      </c>
    </row>
    <row r="407" spans="1:9" ht="16.8">
      <c r="A407" t="str">
        <f t="shared" si="6"/>
        <v>2807_1</v>
      </c>
      <c r="B407" s="131" t="s">
        <v>948</v>
      </c>
      <c r="C407" s="131" t="s">
        <v>2319</v>
      </c>
      <c r="D407" s="130">
        <v>43</v>
      </c>
      <c r="E407" s="130">
        <v>1</v>
      </c>
      <c r="I407" t="str">
        <f>VLOOKUP(C407,rome!A:B,2,0)</f>
        <v>Agent / Agente de propreté de locaux</v>
      </c>
    </row>
    <row r="408" spans="1:9" ht="16.8">
      <c r="A408" t="str">
        <f t="shared" si="6"/>
        <v>2807_2</v>
      </c>
      <c r="B408" s="131" t="s">
        <v>948</v>
      </c>
      <c r="C408" s="131" t="s">
        <v>120</v>
      </c>
      <c r="D408" s="130">
        <v>20</v>
      </c>
      <c r="E408" s="130">
        <v>2</v>
      </c>
      <c r="I408" t="str">
        <f>VLOOKUP(C408,rome!A:B,2,0)</f>
        <v>Agent / Agente d'entretien des espaces verts</v>
      </c>
    </row>
    <row r="409" spans="1:9" ht="16.8">
      <c r="A409" t="str">
        <f t="shared" si="6"/>
        <v>2807_3</v>
      </c>
      <c r="B409" s="131" t="s">
        <v>948</v>
      </c>
      <c r="C409" s="131" t="s">
        <v>113</v>
      </c>
      <c r="D409" s="130">
        <v>19</v>
      </c>
      <c r="E409" s="130">
        <v>3</v>
      </c>
      <c r="I409" t="str">
        <f>VLOOKUP(C409,rome!A:B,2,0)</f>
        <v>Employé familial / Employée familiale</v>
      </c>
    </row>
    <row r="410" spans="1:9" ht="16.8">
      <c r="A410" t="str">
        <f t="shared" si="6"/>
        <v>2807_4</v>
      </c>
      <c r="B410" s="131" t="s">
        <v>948</v>
      </c>
      <c r="C410" s="131" t="s">
        <v>114</v>
      </c>
      <c r="D410" s="130">
        <v>17</v>
      </c>
      <c r="E410" s="130">
        <v>4</v>
      </c>
      <c r="I410" t="str">
        <f>VLOOKUP(C410,rome!A:B,2,0)</f>
        <v>Employé / Employée de rayon libre-service</v>
      </c>
    </row>
    <row r="411" spans="1:9" ht="16.8">
      <c r="A411" t="str">
        <f t="shared" si="6"/>
        <v>2807_5</v>
      </c>
      <c r="B411" s="131" t="s">
        <v>948</v>
      </c>
      <c r="C411" s="131" t="s">
        <v>122</v>
      </c>
      <c r="D411" s="130">
        <v>15</v>
      </c>
      <c r="E411" s="130">
        <v>5</v>
      </c>
      <c r="I411" t="str">
        <f>VLOOKUP(C411,rome!A:B,2,0)</f>
        <v>Secrétaire</v>
      </c>
    </row>
    <row r="412" spans="1:9" ht="16.8">
      <c r="A412" t="str">
        <f t="shared" si="6"/>
        <v>2808_1</v>
      </c>
      <c r="B412" s="131" t="s">
        <v>949</v>
      </c>
      <c r="C412" s="131" t="s">
        <v>2319</v>
      </c>
      <c r="D412" s="130">
        <v>56</v>
      </c>
      <c r="E412" s="130">
        <v>1</v>
      </c>
      <c r="I412" t="str">
        <f>VLOOKUP(C412,rome!A:B,2,0)</f>
        <v>Agent / Agente de propreté de locaux</v>
      </c>
    </row>
    <row r="413" spans="1:9" ht="16.8">
      <c r="A413" t="str">
        <f t="shared" si="6"/>
        <v>2808_2</v>
      </c>
      <c r="B413" s="131" t="s">
        <v>949</v>
      </c>
      <c r="C413" s="131" t="s">
        <v>114</v>
      </c>
      <c r="D413" s="130">
        <v>46</v>
      </c>
      <c r="E413" s="130">
        <v>2</v>
      </c>
      <c r="I413" t="str">
        <f>VLOOKUP(C413,rome!A:B,2,0)</f>
        <v>Employé / Employée de rayon libre-service</v>
      </c>
    </row>
    <row r="414" spans="1:9" ht="16.8">
      <c r="A414" t="str">
        <f t="shared" si="6"/>
        <v>2808_3</v>
      </c>
      <c r="B414" s="131" t="s">
        <v>949</v>
      </c>
      <c r="C414" s="131" t="s">
        <v>113</v>
      </c>
      <c r="D414" s="130">
        <v>44</v>
      </c>
      <c r="E414" s="130">
        <v>3</v>
      </c>
      <c r="I414" t="str">
        <f>VLOOKUP(C414,rome!A:B,2,0)</f>
        <v>Employé familial / Employée familiale</v>
      </c>
    </row>
    <row r="415" spans="1:9" ht="16.8">
      <c r="A415" t="str">
        <f t="shared" si="6"/>
        <v>2808_4</v>
      </c>
      <c r="B415" s="131" t="s">
        <v>949</v>
      </c>
      <c r="C415" s="131" t="s">
        <v>117</v>
      </c>
      <c r="D415" s="130">
        <v>37</v>
      </c>
      <c r="E415" s="130">
        <v>4</v>
      </c>
      <c r="I415" t="str">
        <f>VLOOKUP(C415,rome!A:B,2,0)</f>
        <v>Manutentionnaire</v>
      </c>
    </row>
    <row r="416" spans="1:9" ht="16.8">
      <c r="A416" t="str">
        <f t="shared" si="6"/>
        <v>2808_5</v>
      </c>
      <c r="B416" s="131" t="s">
        <v>949</v>
      </c>
      <c r="C416" s="131" t="s">
        <v>120</v>
      </c>
      <c r="D416" s="130">
        <v>26</v>
      </c>
      <c r="E416" s="130">
        <v>5</v>
      </c>
      <c r="I416" t="str">
        <f>VLOOKUP(C416,rome!A:B,2,0)</f>
        <v>Agent / Agente d'entretien des espaces verts</v>
      </c>
    </row>
    <row r="417" spans="1:9" ht="16.8">
      <c r="A417" t="str">
        <f t="shared" si="6"/>
        <v>2809_1</v>
      </c>
      <c r="B417" s="131" t="s">
        <v>950</v>
      </c>
      <c r="C417" s="131" t="s">
        <v>2319</v>
      </c>
      <c r="D417" s="130">
        <v>88</v>
      </c>
      <c r="E417" s="130">
        <v>1</v>
      </c>
      <c r="I417" t="str">
        <f>VLOOKUP(C417,rome!A:B,2,0)</f>
        <v>Agent / Agente de propreté de locaux</v>
      </c>
    </row>
    <row r="418" spans="1:9" ht="16.8">
      <c r="A418" t="str">
        <f t="shared" si="6"/>
        <v>2809_2</v>
      </c>
      <c r="B418" s="131" t="s">
        <v>950</v>
      </c>
      <c r="C418" s="131" t="s">
        <v>118</v>
      </c>
      <c r="D418" s="130">
        <v>44</v>
      </c>
      <c r="E418" s="130">
        <v>2</v>
      </c>
      <c r="I418" t="str">
        <f>VLOOKUP(C418,rome!A:B,2,0)</f>
        <v>Vendeur / Vendeuse en prêt-à-porter</v>
      </c>
    </row>
    <row r="419" spans="1:9" ht="16.8">
      <c r="A419" t="str">
        <f t="shared" si="6"/>
        <v>2809_3</v>
      </c>
      <c r="B419" s="131" t="s">
        <v>950</v>
      </c>
      <c r="C419" s="131" t="s">
        <v>114</v>
      </c>
      <c r="D419" s="130">
        <v>39</v>
      </c>
      <c r="E419" s="130">
        <v>3</v>
      </c>
      <c r="I419" t="str">
        <f>VLOOKUP(C419,rome!A:B,2,0)</f>
        <v>Employé / Employée de rayon libre-service</v>
      </c>
    </row>
    <row r="420" spans="1:9" ht="16.8">
      <c r="A420" t="str">
        <f t="shared" si="6"/>
        <v>2809_4</v>
      </c>
      <c r="B420" s="131" t="s">
        <v>950</v>
      </c>
      <c r="C420" s="131" t="s">
        <v>120</v>
      </c>
      <c r="D420" s="130">
        <v>38</v>
      </c>
      <c r="E420" s="130">
        <v>4</v>
      </c>
      <c r="I420" t="str">
        <f>VLOOKUP(C420,rome!A:B,2,0)</f>
        <v>Agent / Agente d'entretien des espaces verts</v>
      </c>
    </row>
    <row r="421" spans="1:9" ht="16.8">
      <c r="A421" t="str">
        <f t="shared" si="6"/>
        <v>2809_5</v>
      </c>
      <c r="B421" s="131" t="s">
        <v>950</v>
      </c>
      <c r="C421" s="131" t="s">
        <v>121</v>
      </c>
      <c r="D421" s="130">
        <v>38</v>
      </c>
      <c r="E421" s="130">
        <v>5</v>
      </c>
      <c r="I421" t="str">
        <f>VLOOKUP(C421,rome!A:B,2,0)</f>
        <v>Préparateur / Préparatrice de commandes</v>
      </c>
    </row>
    <row r="422" spans="1:9" ht="16.8">
      <c r="A422" t="str">
        <f t="shared" si="6"/>
        <v>2810_1</v>
      </c>
      <c r="B422" s="131" t="s">
        <v>951</v>
      </c>
      <c r="C422" s="131" t="s">
        <v>2319</v>
      </c>
      <c r="D422" s="130">
        <v>40</v>
      </c>
      <c r="E422" s="130">
        <v>1</v>
      </c>
      <c r="I422" t="str">
        <f>VLOOKUP(C422,rome!A:B,2,0)</f>
        <v>Agent / Agente de propreté de locaux</v>
      </c>
    </row>
    <row r="423" spans="1:9" ht="16.8">
      <c r="A423" t="str">
        <f t="shared" si="6"/>
        <v>2810_2</v>
      </c>
      <c r="B423" s="131" t="s">
        <v>951</v>
      </c>
      <c r="C423" s="131" t="s">
        <v>136</v>
      </c>
      <c r="D423" s="130">
        <v>37</v>
      </c>
      <c r="E423" s="130">
        <v>2</v>
      </c>
      <c r="I423" t="str">
        <f>VLOOKUP(C423,rome!A:B,2,0)</f>
        <v>Agent / Agente de conditionnement</v>
      </c>
    </row>
    <row r="424" spans="1:9" ht="16.8">
      <c r="A424" t="str">
        <f t="shared" si="6"/>
        <v>2810_3</v>
      </c>
      <c r="B424" s="131" t="s">
        <v>951</v>
      </c>
      <c r="C424" s="131" t="s">
        <v>113</v>
      </c>
      <c r="D424" s="130">
        <v>30</v>
      </c>
      <c r="E424" s="130">
        <v>3</v>
      </c>
      <c r="I424" t="str">
        <f>VLOOKUP(C424,rome!A:B,2,0)</f>
        <v>Employé familial / Employée familiale</v>
      </c>
    </row>
    <row r="425" spans="1:9" ht="16.8">
      <c r="A425" t="str">
        <f t="shared" si="6"/>
        <v>2810_4</v>
      </c>
      <c r="B425" s="131" t="s">
        <v>951</v>
      </c>
      <c r="C425" s="131" t="s">
        <v>114</v>
      </c>
      <c r="D425" s="130">
        <v>25</v>
      </c>
      <c r="E425" s="130">
        <v>4</v>
      </c>
      <c r="I425" t="str">
        <f>VLOOKUP(C425,rome!A:B,2,0)</f>
        <v>Employé / Employée de rayon libre-service</v>
      </c>
    </row>
    <row r="426" spans="1:9" ht="16.8">
      <c r="A426" t="str">
        <f t="shared" si="6"/>
        <v>2810_5</v>
      </c>
      <c r="B426" s="131" t="s">
        <v>951</v>
      </c>
      <c r="C426" s="131" t="s">
        <v>121</v>
      </c>
      <c r="D426" s="130">
        <v>25</v>
      </c>
      <c r="E426" s="130">
        <v>5</v>
      </c>
      <c r="I426" t="str">
        <f>VLOOKUP(C426,rome!A:B,2,0)</f>
        <v>Préparateur / Préparatrice de commandes</v>
      </c>
    </row>
    <row r="427" spans="1:9" ht="16.8">
      <c r="A427" t="str">
        <f t="shared" si="6"/>
        <v>2811_1</v>
      </c>
      <c r="B427" s="131" t="s">
        <v>952</v>
      </c>
      <c r="C427" s="131" t="s">
        <v>2319</v>
      </c>
      <c r="D427" s="130">
        <v>110</v>
      </c>
      <c r="E427" s="130">
        <v>1</v>
      </c>
      <c r="I427" t="str">
        <f>VLOOKUP(C427,rome!A:B,2,0)</f>
        <v>Agent / Agente de propreté de locaux</v>
      </c>
    </row>
    <row r="428" spans="1:9" ht="16.8">
      <c r="A428" t="str">
        <f t="shared" si="6"/>
        <v>2811_2</v>
      </c>
      <c r="B428" s="131" t="s">
        <v>952</v>
      </c>
      <c r="C428" s="131" t="s">
        <v>114</v>
      </c>
      <c r="D428" s="130">
        <v>96</v>
      </c>
      <c r="E428" s="130">
        <v>2</v>
      </c>
      <c r="I428" t="str">
        <f>VLOOKUP(C428,rome!A:B,2,0)</f>
        <v>Employé / Employée de rayon libre-service</v>
      </c>
    </row>
    <row r="429" spans="1:9" ht="16.8">
      <c r="A429" t="str">
        <f t="shared" si="6"/>
        <v>2811_3</v>
      </c>
      <c r="B429" s="131" t="s">
        <v>952</v>
      </c>
      <c r="C429" s="131" t="s">
        <v>113</v>
      </c>
      <c r="D429" s="130">
        <v>92</v>
      </c>
      <c r="E429" s="130">
        <v>3</v>
      </c>
      <c r="I429" t="str">
        <f>VLOOKUP(C429,rome!A:B,2,0)</f>
        <v>Employé familial / Employée familiale</v>
      </c>
    </row>
    <row r="430" spans="1:9" ht="16.8">
      <c r="A430" t="str">
        <f t="shared" si="6"/>
        <v>2811_4</v>
      </c>
      <c r="B430" s="131" t="s">
        <v>952</v>
      </c>
      <c r="C430" s="131" t="s">
        <v>136</v>
      </c>
      <c r="D430" s="130">
        <v>78</v>
      </c>
      <c r="E430" s="130">
        <v>4</v>
      </c>
      <c r="I430" t="str">
        <f>VLOOKUP(C430,rome!A:B,2,0)</f>
        <v>Agent / Agente de conditionnement</v>
      </c>
    </row>
    <row r="431" spans="1:9" ht="16.8">
      <c r="A431" t="str">
        <f t="shared" si="6"/>
        <v>2811_5</v>
      </c>
      <c r="B431" s="131" t="s">
        <v>952</v>
      </c>
      <c r="C431" s="131" t="s">
        <v>118</v>
      </c>
      <c r="D431" s="130">
        <v>55</v>
      </c>
      <c r="E431" s="130">
        <v>5</v>
      </c>
      <c r="I431" t="str">
        <f>VLOOKUP(C431,rome!A:B,2,0)</f>
        <v>Vendeur / Vendeuse en prêt-à-porter</v>
      </c>
    </row>
    <row r="432" spans="1:9" ht="16.8">
      <c r="A432" t="str">
        <f t="shared" si="6"/>
        <v>2812_1</v>
      </c>
      <c r="B432" s="131" t="s">
        <v>953</v>
      </c>
      <c r="C432" s="131" t="s">
        <v>2319</v>
      </c>
      <c r="D432" s="130">
        <v>40</v>
      </c>
      <c r="E432" s="130">
        <v>1</v>
      </c>
      <c r="I432" t="str">
        <f>VLOOKUP(C432,rome!A:B,2,0)</f>
        <v>Agent / Agente de propreté de locaux</v>
      </c>
    </row>
    <row r="433" spans="1:9" ht="16.8">
      <c r="A433" t="str">
        <f t="shared" si="6"/>
        <v>2812_2</v>
      </c>
      <c r="B433" s="131" t="s">
        <v>953</v>
      </c>
      <c r="C433" s="131" t="s">
        <v>114</v>
      </c>
      <c r="D433" s="130">
        <v>38</v>
      </c>
      <c r="E433" s="130">
        <v>2</v>
      </c>
      <c r="I433" t="str">
        <f>VLOOKUP(C433,rome!A:B,2,0)</f>
        <v>Employé / Employée de rayon libre-service</v>
      </c>
    </row>
    <row r="434" spans="1:9" ht="16.8">
      <c r="A434" t="str">
        <f t="shared" si="6"/>
        <v>2812_3</v>
      </c>
      <c r="B434" s="131" t="s">
        <v>953</v>
      </c>
      <c r="C434" s="131" t="s">
        <v>136</v>
      </c>
      <c r="D434" s="130">
        <v>38</v>
      </c>
      <c r="E434" s="130">
        <v>3</v>
      </c>
      <c r="I434" t="str">
        <f>VLOOKUP(C434,rome!A:B,2,0)</f>
        <v>Agent / Agente de conditionnement</v>
      </c>
    </row>
    <row r="435" spans="1:9" ht="16.8">
      <c r="A435" t="str">
        <f t="shared" si="6"/>
        <v>2812_4</v>
      </c>
      <c r="B435" s="131" t="s">
        <v>953</v>
      </c>
      <c r="C435" s="131" t="s">
        <v>113</v>
      </c>
      <c r="D435" s="130">
        <v>28</v>
      </c>
      <c r="E435" s="130">
        <v>4</v>
      </c>
      <c r="I435" t="str">
        <f>VLOOKUP(C435,rome!A:B,2,0)</f>
        <v>Employé familial / Employée familiale</v>
      </c>
    </row>
    <row r="436" spans="1:9" ht="16.8">
      <c r="A436" t="str">
        <f t="shared" si="6"/>
        <v>2812_5</v>
      </c>
      <c r="B436" s="131" t="s">
        <v>953</v>
      </c>
      <c r="C436" s="131" t="s">
        <v>118</v>
      </c>
      <c r="D436" s="130">
        <v>23</v>
      </c>
      <c r="E436" s="130">
        <v>5</v>
      </c>
      <c r="I436" t="str">
        <f>VLOOKUP(C436,rome!A:B,2,0)</f>
        <v>Vendeur / Vendeuse en prêt-à-porter</v>
      </c>
    </row>
    <row r="437" spans="1:9" ht="16.8">
      <c r="A437" t="str">
        <f t="shared" si="6"/>
        <v>2813_1</v>
      </c>
      <c r="B437" s="131" t="s">
        <v>954</v>
      </c>
      <c r="C437" s="131" t="s">
        <v>114</v>
      </c>
      <c r="D437" s="130">
        <v>35</v>
      </c>
      <c r="E437" s="130">
        <v>1</v>
      </c>
      <c r="I437" t="str">
        <f>VLOOKUP(C437,rome!A:B,2,0)</f>
        <v>Employé / Employée de rayon libre-service</v>
      </c>
    </row>
    <row r="438" spans="1:9" ht="16.8">
      <c r="A438" t="str">
        <f t="shared" si="6"/>
        <v>2813_2</v>
      </c>
      <c r="B438" s="131" t="s">
        <v>954</v>
      </c>
      <c r="C438" s="131" t="s">
        <v>113</v>
      </c>
      <c r="D438" s="130">
        <v>32</v>
      </c>
      <c r="E438" s="130">
        <v>2</v>
      </c>
      <c r="I438" t="str">
        <f>VLOOKUP(C438,rome!A:B,2,0)</f>
        <v>Employé familial / Employée familiale</v>
      </c>
    </row>
    <row r="439" spans="1:9" ht="16.8">
      <c r="A439" t="str">
        <f t="shared" si="6"/>
        <v>2813_3</v>
      </c>
      <c r="B439" s="131" t="s">
        <v>954</v>
      </c>
      <c r="C439" s="131" t="s">
        <v>136</v>
      </c>
      <c r="D439" s="130">
        <v>28</v>
      </c>
      <c r="E439" s="130">
        <v>3</v>
      </c>
      <c r="I439" t="str">
        <f>VLOOKUP(C439,rome!A:B,2,0)</f>
        <v>Agent / Agente de conditionnement</v>
      </c>
    </row>
    <row r="440" spans="1:9" ht="16.8">
      <c r="A440" t="str">
        <f t="shared" si="6"/>
        <v>2813_4</v>
      </c>
      <c r="B440" s="131" t="s">
        <v>954</v>
      </c>
      <c r="C440" s="131" t="s">
        <v>2319</v>
      </c>
      <c r="D440" s="130">
        <v>25</v>
      </c>
      <c r="E440" s="130">
        <v>4</v>
      </c>
      <c r="I440" t="str">
        <f>VLOOKUP(C440,rome!A:B,2,0)</f>
        <v>Agent / Agente de propreté de locaux</v>
      </c>
    </row>
    <row r="441" spans="1:9" ht="16.8">
      <c r="A441" t="str">
        <f t="shared" si="6"/>
        <v>2813_5</v>
      </c>
      <c r="B441" s="131" t="s">
        <v>954</v>
      </c>
      <c r="C441" s="131" t="s">
        <v>120</v>
      </c>
      <c r="D441" s="130">
        <v>20</v>
      </c>
      <c r="E441" s="130">
        <v>5</v>
      </c>
      <c r="I441" t="str">
        <f>VLOOKUP(C441,rome!A:B,2,0)</f>
        <v>Agent / Agente d'entretien des espaces verts</v>
      </c>
    </row>
    <row r="442" spans="1:9" ht="16.8">
      <c r="A442" t="str">
        <f t="shared" si="6"/>
        <v>2814_1</v>
      </c>
      <c r="B442" s="131" t="s">
        <v>955</v>
      </c>
      <c r="C442" s="131" t="s">
        <v>114</v>
      </c>
      <c r="D442" s="130">
        <v>28</v>
      </c>
      <c r="E442" s="130">
        <v>1</v>
      </c>
      <c r="I442" t="str">
        <f>VLOOKUP(C442,rome!A:B,2,0)</f>
        <v>Employé / Employée de rayon libre-service</v>
      </c>
    </row>
    <row r="443" spans="1:9" ht="16.8">
      <c r="A443" t="str">
        <f t="shared" si="6"/>
        <v>2814_2</v>
      </c>
      <c r="B443" s="131" t="s">
        <v>955</v>
      </c>
      <c r="C443" s="131" t="s">
        <v>113</v>
      </c>
      <c r="D443" s="130">
        <v>21</v>
      </c>
      <c r="E443" s="130">
        <v>2</v>
      </c>
      <c r="I443" t="str">
        <f>VLOOKUP(C443,rome!A:B,2,0)</f>
        <v>Employé familial / Employée familiale</v>
      </c>
    </row>
    <row r="444" spans="1:9" ht="16.8">
      <c r="A444" t="str">
        <f t="shared" si="6"/>
        <v>2814_3</v>
      </c>
      <c r="B444" s="131" t="s">
        <v>955</v>
      </c>
      <c r="C444" s="131" t="s">
        <v>118</v>
      </c>
      <c r="D444" s="130">
        <v>15</v>
      </c>
      <c r="E444" s="130">
        <v>3</v>
      </c>
      <c r="I444" t="str">
        <f>VLOOKUP(C444,rome!A:B,2,0)</f>
        <v>Vendeur / Vendeuse en prêt-à-porter</v>
      </c>
    </row>
    <row r="445" spans="1:9" ht="16.8">
      <c r="A445" t="str">
        <f t="shared" si="6"/>
        <v>2814_4</v>
      </c>
      <c r="B445" s="131" t="s">
        <v>955</v>
      </c>
      <c r="C445" s="131" t="s">
        <v>2319</v>
      </c>
      <c r="D445" s="130">
        <v>11</v>
      </c>
      <c r="E445" s="130">
        <v>4</v>
      </c>
      <c r="I445" t="str">
        <f>VLOOKUP(C445,rome!A:B,2,0)</f>
        <v>Agent / Agente de propreté de locaux</v>
      </c>
    </row>
    <row r="446" spans="1:9" ht="16.8">
      <c r="A446" t="str">
        <f t="shared" si="6"/>
        <v>2814_5</v>
      </c>
      <c r="B446" s="131" t="s">
        <v>955</v>
      </c>
      <c r="C446" s="131" t="s">
        <v>117</v>
      </c>
      <c r="D446" s="130">
        <v>11</v>
      </c>
      <c r="E446" s="130">
        <v>5</v>
      </c>
      <c r="I446" t="str">
        <f>VLOOKUP(C446,rome!A:B,2,0)</f>
        <v>Manutentionnaire</v>
      </c>
    </row>
    <row r="447" spans="1:9" ht="16.8">
      <c r="A447" t="str">
        <f t="shared" si="6"/>
        <v>2816_1</v>
      </c>
      <c r="B447" s="131" t="s">
        <v>956</v>
      </c>
      <c r="C447" s="131" t="s">
        <v>114</v>
      </c>
      <c r="D447" s="130">
        <v>23</v>
      </c>
      <c r="E447" s="130">
        <v>1</v>
      </c>
      <c r="I447" t="str">
        <f>VLOOKUP(C447,rome!A:B,2,0)</f>
        <v>Employé / Employée de rayon libre-service</v>
      </c>
    </row>
    <row r="448" spans="1:9" ht="16.8">
      <c r="A448" t="str">
        <f t="shared" si="6"/>
        <v>2816_2</v>
      </c>
      <c r="B448" s="131" t="s">
        <v>956</v>
      </c>
      <c r="C448" s="131" t="s">
        <v>136</v>
      </c>
      <c r="D448" s="130">
        <v>18</v>
      </c>
      <c r="E448" s="130">
        <v>2</v>
      </c>
      <c r="I448" t="str">
        <f>VLOOKUP(C448,rome!A:B,2,0)</f>
        <v>Agent / Agente de conditionnement</v>
      </c>
    </row>
    <row r="449" spans="1:9" ht="16.8">
      <c r="A449" t="str">
        <f t="shared" si="6"/>
        <v>2816_3</v>
      </c>
      <c r="B449" s="131" t="s">
        <v>956</v>
      </c>
      <c r="C449" s="131" t="s">
        <v>113</v>
      </c>
      <c r="D449" s="130">
        <v>16</v>
      </c>
      <c r="E449" s="130">
        <v>3</v>
      </c>
      <c r="I449" t="str">
        <f>VLOOKUP(C449,rome!A:B,2,0)</f>
        <v>Employé familial / Employée familiale</v>
      </c>
    </row>
    <row r="450" spans="1:9" ht="16.8">
      <c r="A450" t="str">
        <f t="shared" si="6"/>
        <v>2816_4</v>
      </c>
      <c r="B450" s="131" t="s">
        <v>956</v>
      </c>
      <c r="C450" s="131" t="s">
        <v>2319</v>
      </c>
      <c r="D450" s="130">
        <v>14</v>
      </c>
      <c r="E450" s="130">
        <v>4</v>
      </c>
      <c r="I450" t="str">
        <f>VLOOKUP(C450,rome!A:B,2,0)</f>
        <v>Agent / Agente de propreté de locaux</v>
      </c>
    </row>
    <row r="451" spans="1:9" ht="16.8">
      <c r="A451" t="str">
        <f t="shared" ref="A451:A514" si="7">B451&amp;"_"&amp;E451</f>
        <v>2816_5</v>
      </c>
      <c r="B451" s="131" t="s">
        <v>956</v>
      </c>
      <c r="C451" s="131" t="s">
        <v>120</v>
      </c>
      <c r="D451" s="130">
        <v>10</v>
      </c>
      <c r="E451" s="130">
        <v>5</v>
      </c>
      <c r="I451" t="str">
        <f>VLOOKUP(C451,rome!A:B,2,0)</f>
        <v>Agent / Agente d'entretien des espaces verts</v>
      </c>
    </row>
    <row r="452" spans="1:9" ht="16.8">
      <c r="A452" t="str">
        <f t="shared" si="7"/>
        <v>2817_1</v>
      </c>
      <c r="B452" s="131" t="s">
        <v>957</v>
      </c>
      <c r="C452" s="131" t="s">
        <v>2319</v>
      </c>
      <c r="D452" s="130">
        <v>323</v>
      </c>
      <c r="E452" s="130">
        <v>1</v>
      </c>
      <c r="I452" t="str">
        <f>VLOOKUP(C452,rome!A:B,2,0)</f>
        <v>Agent / Agente de propreté de locaux</v>
      </c>
    </row>
    <row r="453" spans="1:9" ht="16.8">
      <c r="A453" t="str">
        <f t="shared" si="7"/>
        <v>2817_2</v>
      </c>
      <c r="B453" s="131" t="s">
        <v>957</v>
      </c>
      <c r="C453" s="131" t="s">
        <v>113</v>
      </c>
      <c r="D453" s="130">
        <v>178</v>
      </c>
      <c r="E453" s="130">
        <v>2</v>
      </c>
      <c r="I453" t="str">
        <f>VLOOKUP(C453,rome!A:B,2,0)</f>
        <v>Employé familial / Employée familiale</v>
      </c>
    </row>
    <row r="454" spans="1:9" ht="16.8">
      <c r="A454" t="str">
        <f t="shared" si="7"/>
        <v>2817_3</v>
      </c>
      <c r="B454" s="131" t="s">
        <v>957</v>
      </c>
      <c r="C454" s="131" t="s">
        <v>114</v>
      </c>
      <c r="D454" s="130">
        <v>150</v>
      </c>
      <c r="E454" s="130">
        <v>3</v>
      </c>
      <c r="I454" t="str">
        <f>VLOOKUP(C454,rome!A:B,2,0)</f>
        <v>Employé / Employée de rayon libre-service</v>
      </c>
    </row>
    <row r="455" spans="1:9" ht="16.8">
      <c r="A455" t="str">
        <f t="shared" si="7"/>
        <v>2817_4</v>
      </c>
      <c r="B455" s="131" t="s">
        <v>957</v>
      </c>
      <c r="C455" s="131" t="s">
        <v>121</v>
      </c>
      <c r="D455" s="130">
        <v>116</v>
      </c>
      <c r="E455" s="130">
        <v>4</v>
      </c>
      <c r="I455" t="str">
        <f>VLOOKUP(C455,rome!A:B,2,0)</f>
        <v>Préparateur / Préparatrice de commandes</v>
      </c>
    </row>
    <row r="456" spans="1:9" ht="16.8">
      <c r="A456" t="str">
        <f t="shared" si="7"/>
        <v>2817_5</v>
      </c>
      <c r="B456" s="131" t="s">
        <v>957</v>
      </c>
      <c r="C456" s="131" t="s">
        <v>118</v>
      </c>
      <c r="D456" s="130">
        <v>115</v>
      </c>
      <c r="E456" s="130">
        <v>5</v>
      </c>
      <c r="I456" t="str">
        <f>VLOOKUP(C456,rome!A:B,2,0)</f>
        <v>Vendeur / Vendeuse en prêt-à-porter</v>
      </c>
    </row>
    <row r="457" spans="1:9" ht="16.8">
      <c r="A457" t="str">
        <f t="shared" si="7"/>
        <v>2818_1</v>
      </c>
      <c r="B457" s="131" t="s">
        <v>958</v>
      </c>
      <c r="C457" s="131" t="s">
        <v>120</v>
      </c>
      <c r="D457" s="130">
        <v>24</v>
      </c>
      <c r="E457" s="130">
        <v>1</v>
      </c>
      <c r="I457" t="str">
        <f>VLOOKUP(C457,rome!A:B,2,0)</f>
        <v>Agent / Agente d'entretien des espaces verts</v>
      </c>
    </row>
    <row r="458" spans="1:9" ht="16.8">
      <c r="A458" t="str">
        <f t="shared" si="7"/>
        <v>2818_2</v>
      </c>
      <c r="B458" s="131" t="s">
        <v>958</v>
      </c>
      <c r="C458" s="131" t="s">
        <v>2319</v>
      </c>
      <c r="D458" s="130">
        <v>24</v>
      </c>
      <c r="E458" s="130">
        <v>2</v>
      </c>
      <c r="I458" t="str">
        <f>VLOOKUP(C458,rome!A:B,2,0)</f>
        <v>Agent / Agente de propreté de locaux</v>
      </c>
    </row>
    <row r="459" spans="1:9" ht="16.8">
      <c r="A459" t="str">
        <f t="shared" si="7"/>
        <v>2818_3</v>
      </c>
      <c r="B459" s="131" t="s">
        <v>958</v>
      </c>
      <c r="C459" s="131" t="s">
        <v>113</v>
      </c>
      <c r="D459" s="130">
        <v>23</v>
      </c>
      <c r="E459" s="130">
        <v>3</v>
      </c>
      <c r="I459" t="str">
        <f>VLOOKUP(C459,rome!A:B,2,0)</f>
        <v>Employé familial / Employée familiale</v>
      </c>
    </row>
    <row r="460" spans="1:9" ht="16.8">
      <c r="A460" t="str">
        <f t="shared" si="7"/>
        <v>2818_4</v>
      </c>
      <c r="B460" s="131" t="s">
        <v>958</v>
      </c>
      <c r="C460" s="131" t="s">
        <v>114</v>
      </c>
      <c r="D460" s="130">
        <v>12</v>
      </c>
      <c r="E460" s="130">
        <v>4</v>
      </c>
      <c r="I460" t="str">
        <f>VLOOKUP(C460,rome!A:B,2,0)</f>
        <v>Employé / Employée de rayon libre-service</v>
      </c>
    </row>
    <row r="461" spans="1:9" ht="16.8">
      <c r="A461" t="str">
        <f t="shared" si="7"/>
        <v>2818_5</v>
      </c>
      <c r="B461" s="131" t="s">
        <v>958</v>
      </c>
      <c r="C461" s="131" t="s">
        <v>130</v>
      </c>
      <c r="D461" s="130">
        <v>12</v>
      </c>
      <c r="E461" s="130">
        <v>5</v>
      </c>
      <c r="I461" t="str">
        <f>VLOOKUP(C461,rome!A:B,2,0)</f>
        <v>Agent / Agente d'entretien du bâtiment</v>
      </c>
    </row>
    <row r="462" spans="1:9" ht="16.8">
      <c r="A462" t="str">
        <f t="shared" si="7"/>
        <v>2819_1</v>
      </c>
      <c r="B462" s="131" t="s">
        <v>959</v>
      </c>
      <c r="C462" s="131" t="s">
        <v>136</v>
      </c>
      <c r="D462" s="130">
        <v>23</v>
      </c>
      <c r="E462" s="130">
        <v>1</v>
      </c>
      <c r="I462" t="str">
        <f>VLOOKUP(C462,rome!A:B,2,0)</f>
        <v>Agent / Agente de conditionnement</v>
      </c>
    </row>
    <row r="463" spans="1:9" ht="16.8">
      <c r="A463" t="str">
        <f t="shared" si="7"/>
        <v>2819_2</v>
      </c>
      <c r="B463" s="131" t="s">
        <v>959</v>
      </c>
      <c r="C463" s="131" t="s">
        <v>2319</v>
      </c>
      <c r="D463" s="130">
        <v>23</v>
      </c>
      <c r="E463" s="130">
        <v>2</v>
      </c>
      <c r="I463" t="str">
        <f>VLOOKUP(C463,rome!A:B,2,0)</f>
        <v>Agent / Agente de propreté de locaux</v>
      </c>
    </row>
    <row r="464" spans="1:9" ht="16.8">
      <c r="A464" t="str">
        <f t="shared" si="7"/>
        <v>2819_3</v>
      </c>
      <c r="B464" s="131" t="s">
        <v>959</v>
      </c>
      <c r="C464" s="131" t="s">
        <v>120</v>
      </c>
      <c r="D464" s="130">
        <v>22</v>
      </c>
      <c r="E464" s="130">
        <v>3</v>
      </c>
      <c r="I464" t="str">
        <f>VLOOKUP(C464,rome!A:B,2,0)</f>
        <v>Agent / Agente d'entretien des espaces verts</v>
      </c>
    </row>
    <row r="465" spans="1:9" ht="16.8">
      <c r="A465" t="str">
        <f t="shared" si="7"/>
        <v>2819_4</v>
      </c>
      <c r="B465" s="131" t="s">
        <v>959</v>
      </c>
      <c r="C465" s="131" t="s">
        <v>113</v>
      </c>
      <c r="D465" s="130">
        <v>17</v>
      </c>
      <c r="E465" s="130">
        <v>4</v>
      </c>
      <c r="I465" t="str">
        <f>VLOOKUP(C465,rome!A:B,2,0)</f>
        <v>Employé familial / Employée familiale</v>
      </c>
    </row>
    <row r="466" spans="1:9" ht="16.8">
      <c r="A466" t="str">
        <f t="shared" si="7"/>
        <v>2819_5</v>
      </c>
      <c r="B466" s="131" t="s">
        <v>959</v>
      </c>
      <c r="C466" s="131" t="s">
        <v>122</v>
      </c>
      <c r="D466" s="130">
        <v>10</v>
      </c>
      <c r="E466" s="130">
        <v>5</v>
      </c>
      <c r="I466" t="str">
        <f>VLOOKUP(C466,rome!A:B,2,0)</f>
        <v>Secrétaire</v>
      </c>
    </row>
    <row r="467" spans="1:9" ht="16.8">
      <c r="A467" t="str">
        <f t="shared" si="7"/>
        <v>2820_1</v>
      </c>
      <c r="B467" s="131" t="s">
        <v>960</v>
      </c>
      <c r="C467" s="131" t="s">
        <v>2319</v>
      </c>
      <c r="D467" s="130">
        <v>75</v>
      </c>
      <c r="E467" s="130">
        <v>1</v>
      </c>
      <c r="I467" t="str">
        <f>VLOOKUP(C467,rome!A:B,2,0)</f>
        <v>Agent / Agente de propreté de locaux</v>
      </c>
    </row>
    <row r="468" spans="1:9" ht="16.8">
      <c r="A468" t="str">
        <f t="shared" si="7"/>
        <v>2820_2</v>
      </c>
      <c r="B468" s="131" t="s">
        <v>960</v>
      </c>
      <c r="C468" s="131" t="s">
        <v>113</v>
      </c>
      <c r="D468" s="130">
        <v>55</v>
      </c>
      <c r="E468" s="130">
        <v>2</v>
      </c>
      <c r="I468" t="str">
        <f>VLOOKUP(C468,rome!A:B,2,0)</f>
        <v>Employé familial / Employée familiale</v>
      </c>
    </row>
    <row r="469" spans="1:9" ht="16.8">
      <c r="A469" t="str">
        <f t="shared" si="7"/>
        <v>2820_3</v>
      </c>
      <c r="B469" s="131" t="s">
        <v>960</v>
      </c>
      <c r="C469" s="131" t="s">
        <v>114</v>
      </c>
      <c r="D469" s="130">
        <v>42</v>
      </c>
      <c r="E469" s="130">
        <v>3</v>
      </c>
      <c r="I469" t="str">
        <f>VLOOKUP(C469,rome!A:B,2,0)</f>
        <v>Employé / Employée de rayon libre-service</v>
      </c>
    </row>
    <row r="470" spans="1:9" ht="16.8">
      <c r="A470" t="str">
        <f t="shared" si="7"/>
        <v>2820_4</v>
      </c>
      <c r="B470" s="131" t="s">
        <v>960</v>
      </c>
      <c r="C470" s="131" t="s">
        <v>120</v>
      </c>
      <c r="D470" s="130">
        <v>40</v>
      </c>
      <c r="E470" s="130">
        <v>4</v>
      </c>
      <c r="I470" t="str">
        <f>VLOOKUP(C470,rome!A:B,2,0)</f>
        <v>Agent / Agente d'entretien des espaces verts</v>
      </c>
    </row>
    <row r="471" spans="1:9" ht="16.8">
      <c r="A471" t="str">
        <f t="shared" si="7"/>
        <v>2820_5</v>
      </c>
      <c r="B471" s="131" t="s">
        <v>960</v>
      </c>
      <c r="C471" s="131" t="s">
        <v>117</v>
      </c>
      <c r="D471" s="130">
        <v>36</v>
      </c>
      <c r="E471" s="130">
        <v>5</v>
      </c>
      <c r="I471" t="str">
        <f>VLOOKUP(C471,rome!A:B,2,0)</f>
        <v>Manutentionnaire</v>
      </c>
    </row>
    <row r="472" spans="1:9" ht="16.8">
      <c r="A472" t="str">
        <f t="shared" si="7"/>
        <v>2821_1</v>
      </c>
      <c r="B472" s="131" t="s">
        <v>961</v>
      </c>
      <c r="C472" s="131" t="s">
        <v>2319</v>
      </c>
      <c r="D472" s="130">
        <v>32</v>
      </c>
      <c r="E472" s="130">
        <v>1</v>
      </c>
      <c r="I472" t="str">
        <f>VLOOKUP(C472,rome!A:B,2,0)</f>
        <v>Agent / Agente de propreté de locaux</v>
      </c>
    </row>
    <row r="473" spans="1:9" ht="16.8">
      <c r="A473" t="str">
        <f t="shared" si="7"/>
        <v>2821_2</v>
      </c>
      <c r="B473" s="131" t="s">
        <v>961</v>
      </c>
      <c r="C473" s="131" t="s">
        <v>136</v>
      </c>
      <c r="D473" s="130">
        <v>31</v>
      </c>
      <c r="E473" s="130">
        <v>2</v>
      </c>
      <c r="I473" t="str">
        <f>VLOOKUP(C473,rome!A:B,2,0)</f>
        <v>Agent / Agente de conditionnement</v>
      </c>
    </row>
    <row r="474" spans="1:9" ht="16.8">
      <c r="A474" t="str">
        <f t="shared" si="7"/>
        <v>2821_3</v>
      </c>
      <c r="B474" s="131" t="s">
        <v>961</v>
      </c>
      <c r="C474" s="131" t="s">
        <v>113</v>
      </c>
      <c r="D474" s="130">
        <v>27</v>
      </c>
      <c r="E474" s="130">
        <v>3</v>
      </c>
      <c r="I474" t="str">
        <f>VLOOKUP(C474,rome!A:B,2,0)</f>
        <v>Employé familial / Employée familiale</v>
      </c>
    </row>
    <row r="475" spans="1:9" ht="16.8">
      <c r="A475" t="str">
        <f t="shared" si="7"/>
        <v>2821_4</v>
      </c>
      <c r="B475" s="131" t="s">
        <v>961</v>
      </c>
      <c r="C475" s="131" t="s">
        <v>120</v>
      </c>
      <c r="D475" s="130">
        <v>25</v>
      </c>
      <c r="E475" s="130">
        <v>4</v>
      </c>
      <c r="I475" t="str">
        <f>VLOOKUP(C475,rome!A:B,2,0)</f>
        <v>Agent / Agente d'entretien des espaces verts</v>
      </c>
    </row>
    <row r="476" spans="1:9" ht="16.8">
      <c r="A476" t="str">
        <f t="shared" si="7"/>
        <v>2821_5</v>
      </c>
      <c r="B476" s="131" t="s">
        <v>961</v>
      </c>
      <c r="C476" s="131" t="s">
        <v>114</v>
      </c>
      <c r="D476" s="130">
        <v>19</v>
      </c>
      <c r="E476" s="130">
        <v>5</v>
      </c>
      <c r="I476" t="str">
        <f>VLOOKUP(C476,rome!A:B,2,0)</f>
        <v>Employé / Employée de rayon libre-service</v>
      </c>
    </row>
    <row r="477" spans="1:9" ht="16.8">
      <c r="A477" t="str">
        <f t="shared" si="7"/>
        <v>2822_1</v>
      </c>
      <c r="B477" s="131" t="s">
        <v>962</v>
      </c>
      <c r="C477" s="131" t="s">
        <v>2319</v>
      </c>
      <c r="D477" s="130">
        <v>47</v>
      </c>
      <c r="E477" s="130">
        <v>1</v>
      </c>
      <c r="I477" t="str">
        <f>VLOOKUP(C477,rome!A:B,2,0)</f>
        <v>Agent / Agente de propreté de locaux</v>
      </c>
    </row>
    <row r="478" spans="1:9" ht="16.8">
      <c r="A478" t="str">
        <f t="shared" si="7"/>
        <v>2822_2</v>
      </c>
      <c r="B478" s="131" t="s">
        <v>962</v>
      </c>
      <c r="C478" s="131" t="s">
        <v>114</v>
      </c>
      <c r="D478" s="130">
        <v>36</v>
      </c>
      <c r="E478" s="130">
        <v>2</v>
      </c>
      <c r="I478" t="str">
        <f>VLOOKUP(C478,rome!A:B,2,0)</f>
        <v>Employé / Employée de rayon libre-service</v>
      </c>
    </row>
    <row r="479" spans="1:9" ht="16.8">
      <c r="A479" t="str">
        <f t="shared" si="7"/>
        <v>2822_3</v>
      </c>
      <c r="B479" s="131" t="s">
        <v>962</v>
      </c>
      <c r="C479" s="131" t="s">
        <v>113</v>
      </c>
      <c r="D479" s="130">
        <v>34</v>
      </c>
      <c r="E479" s="130">
        <v>3</v>
      </c>
      <c r="I479" t="str">
        <f>VLOOKUP(C479,rome!A:B,2,0)</f>
        <v>Employé familial / Employée familiale</v>
      </c>
    </row>
    <row r="480" spans="1:9" ht="16.8">
      <c r="A480" t="str">
        <f t="shared" si="7"/>
        <v>2822_4</v>
      </c>
      <c r="B480" s="131" t="s">
        <v>962</v>
      </c>
      <c r="C480" s="131" t="s">
        <v>117</v>
      </c>
      <c r="D480" s="130">
        <v>28</v>
      </c>
      <c r="E480" s="130">
        <v>4</v>
      </c>
      <c r="I480" t="str">
        <f>VLOOKUP(C480,rome!A:B,2,0)</f>
        <v>Manutentionnaire</v>
      </c>
    </row>
    <row r="481" spans="1:9" ht="16.8">
      <c r="A481" t="str">
        <f t="shared" si="7"/>
        <v>2822_5</v>
      </c>
      <c r="B481" s="131" t="s">
        <v>962</v>
      </c>
      <c r="C481" s="131" t="s">
        <v>128</v>
      </c>
      <c r="D481" s="130">
        <v>27</v>
      </c>
      <c r="E481" s="130">
        <v>5</v>
      </c>
      <c r="I481" t="str">
        <f>VLOOKUP(C481,rome!A:B,2,0)</f>
        <v>Hôte / Hôtesse de caisse</v>
      </c>
    </row>
    <row r="482" spans="1:9" ht="16.8">
      <c r="A482" t="str">
        <f t="shared" si="7"/>
        <v>2823_1</v>
      </c>
      <c r="B482" s="131" t="s">
        <v>963</v>
      </c>
      <c r="C482" s="131" t="s">
        <v>113</v>
      </c>
      <c r="D482" s="130">
        <v>37</v>
      </c>
      <c r="E482" s="130">
        <v>1</v>
      </c>
      <c r="I482" t="str">
        <f>VLOOKUP(C482,rome!A:B,2,0)</f>
        <v>Employé familial / Employée familiale</v>
      </c>
    </row>
    <row r="483" spans="1:9" ht="16.8">
      <c r="A483" t="str">
        <f t="shared" si="7"/>
        <v>2823_2</v>
      </c>
      <c r="B483" s="131" t="s">
        <v>963</v>
      </c>
      <c r="C483" s="131" t="s">
        <v>2319</v>
      </c>
      <c r="D483" s="130">
        <v>27</v>
      </c>
      <c r="E483" s="130">
        <v>2</v>
      </c>
      <c r="I483" t="str">
        <f>VLOOKUP(C483,rome!A:B,2,0)</f>
        <v>Agent / Agente de propreté de locaux</v>
      </c>
    </row>
    <row r="484" spans="1:9" ht="16.8">
      <c r="A484" t="str">
        <f t="shared" si="7"/>
        <v>2823_3</v>
      </c>
      <c r="B484" s="131" t="s">
        <v>963</v>
      </c>
      <c r="C484" s="131" t="s">
        <v>136</v>
      </c>
      <c r="D484" s="130">
        <v>26</v>
      </c>
      <c r="E484" s="130">
        <v>3</v>
      </c>
      <c r="I484" t="str">
        <f>VLOOKUP(C484,rome!A:B,2,0)</f>
        <v>Agent / Agente de conditionnement</v>
      </c>
    </row>
    <row r="485" spans="1:9" ht="16.8">
      <c r="A485" t="str">
        <f t="shared" si="7"/>
        <v>2823_4</v>
      </c>
      <c r="B485" s="131" t="s">
        <v>963</v>
      </c>
      <c r="C485" s="131" t="s">
        <v>114</v>
      </c>
      <c r="D485" s="130">
        <v>24</v>
      </c>
      <c r="E485" s="130">
        <v>4</v>
      </c>
      <c r="I485" t="str">
        <f>VLOOKUP(C485,rome!A:B,2,0)</f>
        <v>Employé / Employée de rayon libre-service</v>
      </c>
    </row>
    <row r="486" spans="1:9" ht="16.8">
      <c r="A486" t="str">
        <f t="shared" si="7"/>
        <v>2823_5</v>
      </c>
      <c r="B486" s="131" t="s">
        <v>963</v>
      </c>
      <c r="C486" s="131" t="s">
        <v>122</v>
      </c>
      <c r="D486" s="130">
        <v>20</v>
      </c>
      <c r="E486" s="130">
        <v>5</v>
      </c>
      <c r="I486" t="str">
        <f>VLOOKUP(C486,rome!A:B,2,0)</f>
        <v>Secrétaire</v>
      </c>
    </row>
    <row r="487" spans="1:9" ht="16.8">
      <c r="A487" t="str">
        <f t="shared" si="7"/>
        <v>2824_1</v>
      </c>
      <c r="B487" s="131" t="s">
        <v>964</v>
      </c>
      <c r="C487" s="131" t="s">
        <v>2319</v>
      </c>
      <c r="D487" s="130">
        <v>53</v>
      </c>
      <c r="E487" s="130">
        <v>1</v>
      </c>
      <c r="I487" t="str">
        <f>VLOOKUP(C487,rome!A:B,2,0)</f>
        <v>Agent / Agente de propreté de locaux</v>
      </c>
    </row>
    <row r="488" spans="1:9" ht="16.8">
      <c r="A488" t="str">
        <f t="shared" si="7"/>
        <v>2824_2</v>
      </c>
      <c r="B488" s="131" t="s">
        <v>964</v>
      </c>
      <c r="C488" s="131" t="s">
        <v>114</v>
      </c>
      <c r="D488" s="130">
        <v>46</v>
      </c>
      <c r="E488" s="130">
        <v>2</v>
      </c>
      <c r="I488" t="str">
        <f>VLOOKUP(C488,rome!A:B,2,0)</f>
        <v>Employé / Employée de rayon libre-service</v>
      </c>
    </row>
    <row r="489" spans="1:9" ht="16.8">
      <c r="A489" t="str">
        <f t="shared" si="7"/>
        <v>2824_3</v>
      </c>
      <c r="B489" s="131" t="s">
        <v>964</v>
      </c>
      <c r="C489" s="131" t="s">
        <v>113</v>
      </c>
      <c r="D489" s="130">
        <v>40</v>
      </c>
      <c r="E489" s="130">
        <v>3</v>
      </c>
      <c r="I489" t="str">
        <f>VLOOKUP(C489,rome!A:B,2,0)</f>
        <v>Employé familial / Employée familiale</v>
      </c>
    </row>
    <row r="490" spans="1:9" ht="16.8">
      <c r="A490" t="str">
        <f t="shared" si="7"/>
        <v>2824_4</v>
      </c>
      <c r="B490" s="131" t="s">
        <v>964</v>
      </c>
      <c r="C490" s="131" t="s">
        <v>136</v>
      </c>
      <c r="D490" s="130">
        <v>37</v>
      </c>
      <c r="E490" s="130">
        <v>4</v>
      </c>
      <c r="I490" t="str">
        <f>VLOOKUP(C490,rome!A:B,2,0)</f>
        <v>Agent / Agente de conditionnement</v>
      </c>
    </row>
    <row r="491" spans="1:9" ht="16.8">
      <c r="A491" t="str">
        <f t="shared" si="7"/>
        <v>2824_5</v>
      </c>
      <c r="B491" s="131" t="s">
        <v>964</v>
      </c>
      <c r="C491" s="131" t="s">
        <v>117</v>
      </c>
      <c r="D491" s="130">
        <v>26</v>
      </c>
      <c r="E491" s="130">
        <v>5</v>
      </c>
      <c r="I491" t="str">
        <f>VLOOKUP(C491,rome!A:B,2,0)</f>
        <v>Manutentionnaire</v>
      </c>
    </row>
    <row r="492" spans="1:9" ht="16.8">
      <c r="A492" t="str">
        <f t="shared" si="7"/>
        <v>2825_1</v>
      </c>
      <c r="B492" s="131" t="s">
        <v>965</v>
      </c>
      <c r="C492" s="131" t="s">
        <v>2319</v>
      </c>
      <c r="D492" s="130">
        <v>56</v>
      </c>
      <c r="E492" s="130">
        <v>1</v>
      </c>
      <c r="I492" t="str">
        <f>VLOOKUP(C492,rome!A:B,2,0)</f>
        <v>Agent / Agente de propreté de locaux</v>
      </c>
    </row>
    <row r="493" spans="1:9" ht="16.8">
      <c r="A493" t="str">
        <f t="shared" si="7"/>
        <v>2825_2</v>
      </c>
      <c r="B493" s="131" t="s">
        <v>965</v>
      </c>
      <c r="C493" s="131" t="s">
        <v>136</v>
      </c>
      <c r="D493" s="130">
        <v>38</v>
      </c>
      <c r="E493" s="130">
        <v>2</v>
      </c>
      <c r="I493" t="str">
        <f>VLOOKUP(C493,rome!A:B,2,0)</f>
        <v>Agent / Agente de conditionnement</v>
      </c>
    </row>
    <row r="494" spans="1:9" ht="16.8">
      <c r="A494" t="str">
        <f t="shared" si="7"/>
        <v>2825_3</v>
      </c>
      <c r="B494" s="131" t="s">
        <v>965</v>
      </c>
      <c r="C494" s="131" t="s">
        <v>120</v>
      </c>
      <c r="D494" s="130">
        <v>27</v>
      </c>
      <c r="E494" s="130">
        <v>3</v>
      </c>
      <c r="I494" t="str">
        <f>VLOOKUP(C494,rome!A:B,2,0)</f>
        <v>Agent / Agente d'entretien des espaces verts</v>
      </c>
    </row>
    <row r="495" spans="1:9" ht="16.8">
      <c r="A495" t="str">
        <f t="shared" si="7"/>
        <v>2825_4</v>
      </c>
      <c r="B495" s="131" t="s">
        <v>965</v>
      </c>
      <c r="C495" s="131" t="s">
        <v>114</v>
      </c>
      <c r="D495" s="130">
        <v>27</v>
      </c>
      <c r="E495" s="130">
        <v>4</v>
      </c>
      <c r="I495" t="str">
        <f>VLOOKUP(C495,rome!A:B,2,0)</f>
        <v>Employé / Employée de rayon libre-service</v>
      </c>
    </row>
    <row r="496" spans="1:9" ht="16.8">
      <c r="A496" t="str">
        <f t="shared" si="7"/>
        <v>2825_5</v>
      </c>
      <c r="B496" s="131" t="s">
        <v>965</v>
      </c>
      <c r="C496" s="131" t="s">
        <v>113</v>
      </c>
      <c r="D496" s="130">
        <v>26</v>
      </c>
      <c r="E496" s="130">
        <v>5</v>
      </c>
      <c r="I496" t="str">
        <f>VLOOKUP(C496,rome!A:B,2,0)</f>
        <v>Employé familial / Employée familiale</v>
      </c>
    </row>
    <row r="497" spans="1:9" ht="16.8">
      <c r="A497" t="str">
        <f t="shared" si="7"/>
        <v>2826_1</v>
      </c>
      <c r="B497" s="131" t="s">
        <v>966</v>
      </c>
      <c r="C497" s="131" t="s">
        <v>2319</v>
      </c>
      <c r="D497" s="130">
        <v>75</v>
      </c>
      <c r="E497" s="130">
        <v>1</v>
      </c>
      <c r="I497" t="str">
        <f>VLOOKUP(C497,rome!A:B,2,0)</f>
        <v>Agent / Agente de propreté de locaux</v>
      </c>
    </row>
    <row r="498" spans="1:9" ht="16.8">
      <c r="A498" t="str">
        <f t="shared" si="7"/>
        <v>2826_2</v>
      </c>
      <c r="B498" s="131" t="s">
        <v>966</v>
      </c>
      <c r="C498" s="131" t="s">
        <v>114</v>
      </c>
      <c r="D498" s="130">
        <v>58</v>
      </c>
      <c r="E498" s="130">
        <v>2</v>
      </c>
      <c r="I498" t="str">
        <f>VLOOKUP(C498,rome!A:B,2,0)</f>
        <v>Employé / Employée de rayon libre-service</v>
      </c>
    </row>
    <row r="499" spans="1:9" ht="16.8">
      <c r="A499" t="str">
        <f t="shared" si="7"/>
        <v>2826_3</v>
      </c>
      <c r="B499" s="131" t="s">
        <v>966</v>
      </c>
      <c r="C499" s="131" t="s">
        <v>113</v>
      </c>
      <c r="D499" s="130">
        <v>31</v>
      </c>
      <c r="E499" s="130">
        <v>3</v>
      </c>
      <c r="I499" t="str">
        <f>VLOOKUP(C499,rome!A:B,2,0)</f>
        <v>Employé familial / Employée familiale</v>
      </c>
    </row>
    <row r="500" spans="1:9" ht="16.8">
      <c r="A500" t="str">
        <f t="shared" si="7"/>
        <v>2826_4</v>
      </c>
      <c r="B500" s="131" t="s">
        <v>966</v>
      </c>
      <c r="C500" s="131" t="s">
        <v>120</v>
      </c>
      <c r="D500" s="130">
        <v>27</v>
      </c>
      <c r="E500" s="130">
        <v>4</v>
      </c>
      <c r="I500" t="str">
        <f>VLOOKUP(C500,rome!A:B,2,0)</f>
        <v>Agent / Agente d'entretien des espaces verts</v>
      </c>
    </row>
    <row r="501" spans="1:9" ht="16.8">
      <c r="A501" t="str">
        <f t="shared" si="7"/>
        <v>2826_5</v>
      </c>
      <c r="B501" s="131" t="s">
        <v>966</v>
      </c>
      <c r="C501" s="131" t="s">
        <v>118</v>
      </c>
      <c r="D501" s="130">
        <v>19</v>
      </c>
      <c r="E501" s="130">
        <v>5</v>
      </c>
      <c r="I501" t="str">
        <f>VLOOKUP(C501,rome!A:B,2,0)</f>
        <v>Vendeur / Vendeuse en prêt-à-porter</v>
      </c>
    </row>
    <row r="502" spans="1:9" ht="16.8">
      <c r="A502" t="str">
        <f t="shared" si="7"/>
        <v>2827_1</v>
      </c>
      <c r="B502" s="131" t="s">
        <v>967</v>
      </c>
      <c r="C502" s="131" t="s">
        <v>2319</v>
      </c>
      <c r="D502" s="130">
        <v>45</v>
      </c>
      <c r="E502" s="130">
        <v>1</v>
      </c>
      <c r="I502" t="str">
        <f>VLOOKUP(C502,rome!A:B,2,0)</f>
        <v>Agent / Agente de propreté de locaux</v>
      </c>
    </row>
    <row r="503" spans="1:9" ht="16.8">
      <c r="A503" t="str">
        <f t="shared" si="7"/>
        <v>2827_2</v>
      </c>
      <c r="B503" s="131" t="s">
        <v>967</v>
      </c>
      <c r="C503" s="131" t="s">
        <v>120</v>
      </c>
      <c r="D503" s="130">
        <v>31</v>
      </c>
      <c r="E503" s="130">
        <v>2</v>
      </c>
      <c r="I503" t="str">
        <f>VLOOKUP(C503,rome!A:B,2,0)</f>
        <v>Agent / Agente d'entretien des espaces verts</v>
      </c>
    </row>
    <row r="504" spans="1:9" ht="16.8">
      <c r="A504" t="str">
        <f t="shared" si="7"/>
        <v>2827_3</v>
      </c>
      <c r="B504" s="131" t="s">
        <v>967</v>
      </c>
      <c r="C504" s="131" t="s">
        <v>114</v>
      </c>
      <c r="D504" s="130">
        <v>27</v>
      </c>
      <c r="E504" s="130">
        <v>3</v>
      </c>
      <c r="I504" t="str">
        <f>VLOOKUP(C504,rome!A:B,2,0)</f>
        <v>Employé / Employée de rayon libre-service</v>
      </c>
    </row>
    <row r="505" spans="1:9" ht="16.8">
      <c r="A505" t="str">
        <f t="shared" si="7"/>
        <v>2827_4</v>
      </c>
      <c r="B505" s="131" t="s">
        <v>967</v>
      </c>
      <c r="C505" s="131" t="s">
        <v>113</v>
      </c>
      <c r="D505" s="130">
        <v>24</v>
      </c>
      <c r="E505" s="130">
        <v>4</v>
      </c>
      <c r="I505" t="str">
        <f>VLOOKUP(C505,rome!A:B,2,0)</f>
        <v>Employé familial / Employée familiale</v>
      </c>
    </row>
    <row r="506" spans="1:9" ht="16.8">
      <c r="A506" t="str">
        <f t="shared" si="7"/>
        <v>2827_5</v>
      </c>
      <c r="B506" s="131" t="s">
        <v>967</v>
      </c>
      <c r="C506" s="131" t="s">
        <v>136</v>
      </c>
      <c r="D506" s="130">
        <v>23</v>
      </c>
      <c r="E506" s="130">
        <v>5</v>
      </c>
      <c r="I506" t="str">
        <f>VLOOKUP(C506,rome!A:B,2,0)</f>
        <v>Agent / Agente de conditionnement</v>
      </c>
    </row>
    <row r="507" spans="1:9" ht="16.8">
      <c r="A507" t="str">
        <f t="shared" si="7"/>
        <v>2828_1</v>
      </c>
      <c r="B507" s="131" t="s">
        <v>968</v>
      </c>
      <c r="C507" s="131" t="s">
        <v>2319</v>
      </c>
      <c r="D507" s="130">
        <v>49</v>
      </c>
      <c r="E507" s="130">
        <v>1</v>
      </c>
      <c r="I507" t="str">
        <f>VLOOKUP(C507,rome!A:B,2,0)</f>
        <v>Agent / Agente de propreté de locaux</v>
      </c>
    </row>
    <row r="508" spans="1:9" ht="16.8">
      <c r="A508" t="str">
        <f t="shared" si="7"/>
        <v>2828_2</v>
      </c>
      <c r="B508" s="131" t="s">
        <v>968</v>
      </c>
      <c r="C508" s="131" t="s">
        <v>113</v>
      </c>
      <c r="D508" s="130">
        <v>44</v>
      </c>
      <c r="E508" s="130">
        <v>2</v>
      </c>
      <c r="I508" t="str">
        <f>VLOOKUP(C508,rome!A:B,2,0)</f>
        <v>Employé familial / Employée familiale</v>
      </c>
    </row>
    <row r="509" spans="1:9" ht="16.8">
      <c r="A509" t="str">
        <f t="shared" si="7"/>
        <v>2828_3</v>
      </c>
      <c r="B509" s="131" t="s">
        <v>968</v>
      </c>
      <c r="C509" s="131" t="s">
        <v>120</v>
      </c>
      <c r="D509" s="130">
        <v>39</v>
      </c>
      <c r="E509" s="130">
        <v>3</v>
      </c>
      <c r="I509" t="str">
        <f>VLOOKUP(C509,rome!A:B,2,0)</f>
        <v>Agent / Agente d'entretien des espaces verts</v>
      </c>
    </row>
    <row r="510" spans="1:9" ht="16.8">
      <c r="A510" t="str">
        <f t="shared" si="7"/>
        <v>2828_4</v>
      </c>
      <c r="B510" s="131" t="s">
        <v>968</v>
      </c>
      <c r="C510" s="131" t="s">
        <v>136</v>
      </c>
      <c r="D510" s="130">
        <v>35</v>
      </c>
      <c r="E510" s="130">
        <v>4</v>
      </c>
      <c r="I510" t="str">
        <f>VLOOKUP(C510,rome!A:B,2,0)</f>
        <v>Agent / Agente de conditionnement</v>
      </c>
    </row>
    <row r="511" spans="1:9" ht="16.8">
      <c r="A511" t="str">
        <f t="shared" si="7"/>
        <v>2828_5</v>
      </c>
      <c r="B511" s="131" t="s">
        <v>968</v>
      </c>
      <c r="C511" s="131" t="s">
        <v>114</v>
      </c>
      <c r="D511" s="130">
        <v>25</v>
      </c>
      <c r="E511" s="130">
        <v>5</v>
      </c>
      <c r="I511" t="str">
        <f>VLOOKUP(C511,rome!A:B,2,0)</f>
        <v>Employé / Employée de rayon libre-service</v>
      </c>
    </row>
    <row r="512" spans="1:9" ht="16.8">
      <c r="A512" t="str">
        <f t="shared" si="7"/>
        <v>_1</v>
      </c>
      <c r="B512" s="131"/>
      <c r="C512" s="131" t="s">
        <v>114</v>
      </c>
      <c r="D512" s="130">
        <v>113</v>
      </c>
      <c r="E512" s="130">
        <v>1</v>
      </c>
      <c r="I512" t="str">
        <f>VLOOKUP(C512,rome!A:B,2,0)</f>
        <v>Employé / Employée de rayon libre-service</v>
      </c>
    </row>
    <row r="513" spans="1:9" ht="16.8">
      <c r="A513" t="str">
        <f t="shared" si="7"/>
        <v>_2</v>
      </c>
      <c r="B513" s="131"/>
      <c r="C513" s="131" t="s">
        <v>2319</v>
      </c>
      <c r="D513" s="130">
        <v>93</v>
      </c>
      <c r="E513" s="130">
        <v>2</v>
      </c>
      <c r="I513" t="str">
        <f>VLOOKUP(C513,rome!A:B,2,0)</f>
        <v>Agent / Agente de propreté de locaux</v>
      </c>
    </row>
    <row r="514" spans="1:9" ht="16.8">
      <c r="A514" t="str">
        <f t="shared" si="7"/>
        <v>_3</v>
      </c>
      <c r="B514" s="131"/>
      <c r="C514" s="131" t="s">
        <v>136</v>
      </c>
      <c r="D514" s="130">
        <v>79</v>
      </c>
      <c r="E514" s="130">
        <v>3</v>
      </c>
      <c r="I514" t="str">
        <f>VLOOKUP(C514,rome!A:B,2,0)</f>
        <v>Agent / Agente de conditionnement</v>
      </c>
    </row>
    <row r="515" spans="1:9" ht="16.8">
      <c r="A515" t="str">
        <f t="shared" ref="A515:A578" si="8">B515&amp;"_"&amp;E515</f>
        <v>_4</v>
      </c>
      <c r="B515" s="131"/>
      <c r="C515" s="131" t="s">
        <v>113</v>
      </c>
      <c r="D515" s="130">
        <v>55</v>
      </c>
      <c r="E515" s="130">
        <v>4</v>
      </c>
      <c r="I515" t="str">
        <f>VLOOKUP(C515,rome!A:B,2,0)</f>
        <v>Employé familial / Employée familiale</v>
      </c>
    </row>
    <row r="516" spans="1:9" ht="16.8">
      <c r="A516" t="str">
        <f t="shared" si="8"/>
        <v>_5</v>
      </c>
      <c r="B516" s="131"/>
      <c r="C516" s="131" t="s">
        <v>116</v>
      </c>
      <c r="D516" s="130">
        <v>53</v>
      </c>
      <c r="E516" s="130">
        <v>5</v>
      </c>
      <c r="I516" t="str">
        <f>VLOOKUP(C516,rome!A:B,2,0)</f>
        <v>Conducteur-livreur / Conductrice-livreuse</v>
      </c>
    </row>
    <row r="517" spans="1:9" ht="16.8">
      <c r="A517" t="str">
        <f t="shared" si="8"/>
        <v>1401_1</v>
      </c>
      <c r="B517" s="131" t="s">
        <v>745</v>
      </c>
      <c r="C517" s="131" t="s">
        <v>113</v>
      </c>
      <c r="D517" s="130">
        <v>12</v>
      </c>
      <c r="E517" s="130">
        <v>1</v>
      </c>
      <c r="I517" t="str">
        <f>VLOOKUP(C517,rome!A:B,2,0)</f>
        <v>Employé familial / Employée familiale</v>
      </c>
    </row>
    <row r="518" spans="1:9" ht="16.8">
      <c r="A518" t="str">
        <f t="shared" si="8"/>
        <v>1401_2</v>
      </c>
      <c r="B518" s="131" t="s">
        <v>745</v>
      </c>
      <c r="C518" s="131" t="s">
        <v>2319</v>
      </c>
      <c r="D518" s="130">
        <v>8</v>
      </c>
      <c r="E518" s="130">
        <v>2</v>
      </c>
      <c r="I518" t="str">
        <f>VLOOKUP(C518,rome!A:B,2,0)</f>
        <v>Agent / Agente de propreté de locaux</v>
      </c>
    </row>
    <row r="519" spans="1:9" ht="16.8">
      <c r="A519" t="str">
        <f t="shared" si="8"/>
        <v>1401_3</v>
      </c>
      <c r="B519" s="131" t="s">
        <v>745</v>
      </c>
      <c r="C519" s="131" t="s">
        <v>120</v>
      </c>
      <c r="D519" s="130">
        <v>5</v>
      </c>
      <c r="E519" s="130">
        <v>3</v>
      </c>
      <c r="I519" t="str">
        <f>VLOOKUP(C519,rome!A:B,2,0)</f>
        <v>Agent / Agente d'entretien des espaces verts</v>
      </c>
    </row>
    <row r="520" spans="1:9" ht="16.8">
      <c r="A520" t="str">
        <f t="shared" si="8"/>
        <v>1401_4</v>
      </c>
      <c r="B520" s="131" t="s">
        <v>745</v>
      </c>
      <c r="C520" s="131" t="s">
        <v>128</v>
      </c>
      <c r="D520" s="130">
        <v>5</v>
      </c>
      <c r="E520" s="130">
        <v>4</v>
      </c>
      <c r="I520" t="str">
        <f>VLOOKUP(C520,rome!A:B,2,0)</f>
        <v>Hôte / Hôtesse de caisse</v>
      </c>
    </row>
    <row r="521" spans="1:9" ht="16.8">
      <c r="A521" t="str">
        <f t="shared" si="8"/>
        <v>1401_5</v>
      </c>
      <c r="B521" s="131" t="s">
        <v>745</v>
      </c>
      <c r="C521" s="131" t="s">
        <v>2240</v>
      </c>
      <c r="D521" s="130">
        <v>5</v>
      </c>
      <c r="E521" s="130">
        <v>5</v>
      </c>
      <c r="I521" t="str">
        <f>VLOOKUP(C521,rome!A:B,2,0)</f>
        <v>Assistant / Assistante de vie aux familles</v>
      </c>
    </row>
    <row r="522" spans="1:9" ht="16.8">
      <c r="A522" t="str">
        <f t="shared" si="8"/>
        <v>1402_1</v>
      </c>
      <c r="B522" s="131" t="s">
        <v>753</v>
      </c>
      <c r="C522" s="131" t="s">
        <v>2319</v>
      </c>
      <c r="D522" s="130">
        <v>17</v>
      </c>
      <c r="E522" s="130">
        <v>1</v>
      </c>
      <c r="I522" t="str">
        <f>VLOOKUP(C522,rome!A:B,2,0)</f>
        <v>Agent / Agente de propreté de locaux</v>
      </c>
    </row>
    <row r="523" spans="1:9" ht="16.8">
      <c r="A523" t="str">
        <f t="shared" si="8"/>
        <v>1402_2</v>
      </c>
      <c r="B523" s="131" t="s">
        <v>753</v>
      </c>
      <c r="C523" s="131" t="s">
        <v>120</v>
      </c>
      <c r="D523" s="130">
        <v>11</v>
      </c>
      <c r="E523" s="130">
        <v>2</v>
      </c>
      <c r="I523" t="str">
        <f>VLOOKUP(C523,rome!A:B,2,0)</f>
        <v>Agent / Agente d'entretien des espaces verts</v>
      </c>
    </row>
    <row r="524" spans="1:9" ht="16.8">
      <c r="A524" t="str">
        <f t="shared" si="8"/>
        <v>1402_3</v>
      </c>
      <c r="B524" s="131" t="s">
        <v>753</v>
      </c>
      <c r="C524" s="131" t="s">
        <v>114</v>
      </c>
      <c r="D524" s="130">
        <v>9</v>
      </c>
      <c r="E524" s="130">
        <v>3</v>
      </c>
      <c r="I524" t="str">
        <f>VLOOKUP(C524,rome!A:B,2,0)</f>
        <v>Employé / Employée de rayon libre-service</v>
      </c>
    </row>
    <row r="525" spans="1:9" ht="16.8">
      <c r="A525" t="str">
        <f t="shared" si="8"/>
        <v>1402_4</v>
      </c>
      <c r="B525" s="131" t="s">
        <v>753</v>
      </c>
      <c r="C525" s="131" t="s">
        <v>136</v>
      </c>
      <c r="D525" s="130">
        <v>8</v>
      </c>
      <c r="E525" s="130">
        <v>4</v>
      </c>
      <c r="I525" t="str">
        <f>VLOOKUP(C525,rome!A:B,2,0)</f>
        <v>Agent / Agente de conditionnement</v>
      </c>
    </row>
    <row r="526" spans="1:9" ht="16.8">
      <c r="A526" t="str">
        <f t="shared" si="8"/>
        <v>1402_5</v>
      </c>
      <c r="B526" s="131" t="s">
        <v>753</v>
      </c>
      <c r="C526" s="131" t="s">
        <v>130</v>
      </c>
      <c r="D526" s="130">
        <v>7</v>
      </c>
      <c r="E526" s="130">
        <v>5</v>
      </c>
      <c r="I526" t="str">
        <f>VLOOKUP(C526,rome!A:B,2,0)</f>
        <v>Agent / Agente d'entretien du bâtiment</v>
      </c>
    </row>
    <row r="527" spans="1:9" ht="16.8">
      <c r="A527" t="str">
        <f t="shared" si="8"/>
        <v>1403_1</v>
      </c>
      <c r="B527" s="131" t="s">
        <v>756</v>
      </c>
      <c r="C527" s="131" t="s">
        <v>113</v>
      </c>
      <c r="D527" s="130">
        <v>3</v>
      </c>
      <c r="E527" s="130">
        <v>1</v>
      </c>
      <c r="I527" t="str">
        <f>VLOOKUP(C527,rome!A:B,2,0)</f>
        <v>Employé familial / Employée familiale</v>
      </c>
    </row>
    <row r="528" spans="1:9" ht="16.8">
      <c r="A528" t="str">
        <f t="shared" si="8"/>
        <v>1403_2</v>
      </c>
      <c r="B528" s="131" t="s">
        <v>756</v>
      </c>
      <c r="C528" s="131" t="s">
        <v>132</v>
      </c>
      <c r="D528" s="130">
        <v>3</v>
      </c>
      <c r="E528" s="130">
        <v>2</v>
      </c>
      <c r="I528" t="str">
        <f>VLOOKUP(C528,rome!A:B,2,0)</f>
        <v>Agent administratif / Agente administrative</v>
      </c>
    </row>
    <row r="529" spans="1:9" ht="16.8">
      <c r="A529" t="str">
        <f t="shared" si="8"/>
        <v>1403_3</v>
      </c>
      <c r="B529" s="131" t="s">
        <v>756</v>
      </c>
      <c r="C529" s="131" t="s">
        <v>122</v>
      </c>
      <c r="D529" s="130">
        <v>3</v>
      </c>
      <c r="E529" s="130">
        <v>3</v>
      </c>
      <c r="I529" t="str">
        <f>VLOOKUP(C529,rome!A:B,2,0)</f>
        <v>Secrétaire</v>
      </c>
    </row>
    <row r="530" spans="1:9" ht="16.8">
      <c r="A530" t="str">
        <f t="shared" si="8"/>
        <v>1403_4</v>
      </c>
      <c r="B530" s="131" t="s">
        <v>756</v>
      </c>
      <c r="C530" s="131" t="s">
        <v>121</v>
      </c>
      <c r="D530" s="130">
        <v>3</v>
      </c>
      <c r="E530" s="130">
        <v>4</v>
      </c>
      <c r="I530" t="str">
        <f>VLOOKUP(C530,rome!A:B,2,0)</f>
        <v>Préparateur / Préparatrice de commandes</v>
      </c>
    </row>
    <row r="531" spans="1:9" ht="16.8">
      <c r="A531" t="str">
        <f t="shared" si="8"/>
        <v>1403_5</v>
      </c>
      <c r="B531" s="131" t="s">
        <v>756</v>
      </c>
      <c r="C531" s="131" t="s">
        <v>117</v>
      </c>
      <c r="D531" s="130">
        <v>3</v>
      </c>
      <c r="E531" s="130">
        <v>5</v>
      </c>
      <c r="I531" t="str">
        <f>VLOOKUP(C531,rome!A:B,2,0)</f>
        <v>Manutentionnaire</v>
      </c>
    </row>
    <row r="532" spans="1:9" ht="16.8">
      <c r="A532" t="str">
        <f t="shared" si="8"/>
        <v>1404_1</v>
      </c>
      <c r="B532" s="131" t="s">
        <v>734</v>
      </c>
      <c r="C532" s="131" t="s">
        <v>2319</v>
      </c>
      <c r="D532" s="130">
        <v>10</v>
      </c>
      <c r="E532" s="130">
        <v>1</v>
      </c>
      <c r="I532" t="str">
        <f>VLOOKUP(C532,rome!A:B,2,0)</f>
        <v>Agent / Agente de propreté de locaux</v>
      </c>
    </row>
    <row r="533" spans="1:9" ht="16.8">
      <c r="A533" t="str">
        <f t="shared" si="8"/>
        <v>1404_2</v>
      </c>
      <c r="B533" s="131" t="s">
        <v>734</v>
      </c>
      <c r="C533" s="131" t="s">
        <v>113</v>
      </c>
      <c r="D533" s="130">
        <v>8</v>
      </c>
      <c r="E533" s="130">
        <v>2</v>
      </c>
      <c r="I533" t="str">
        <f>VLOOKUP(C533,rome!A:B,2,0)</f>
        <v>Employé familial / Employée familiale</v>
      </c>
    </row>
    <row r="534" spans="1:9" ht="16.8">
      <c r="A534" t="str">
        <f t="shared" si="8"/>
        <v>1404_3</v>
      </c>
      <c r="B534" s="131" t="s">
        <v>734</v>
      </c>
      <c r="C534" s="131" t="s">
        <v>118</v>
      </c>
      <c r="D534" s="130">
        <v>7</v>
      </c>
      <c r="E534" s="130">
        <v>3</v>
      </c>
      <c r="I534" t="str">
        <f>VLOOKUP(C534,rome!A:B,2,0)</f>
        <v>Vendeur / Vendeuse en prêt-à-porter</v>
      </c>
    </row>
    <row r="535" spans="1:9" ht="16.8">
      <c r="A535" t="str">
        <f t="shared" si="8"/>
        <v>1404_4</v>
      </c>
      <c r="B535" s="131" t="s">
        <v>734</v>
      </c>
      <c r="C535" s="131" t="s">
        <v>120</v>
      </c>
      <c r="D535" s="130">
        <v>6</v>
      </c>
      <c r="E535" s="130">
        <v>4</v>
      </c>
      <c r="I535" t="str">
        <f>VLOOKUP(C535,rome!A:B,2,0)</f>
        <v>Agent / Agente d'entretien des espaces verts</v>
      </c>
    </row>
    <row r="536" spans="1:9" ht="16.8">
      <c r="A536" t="str">
        <f t="shared" si="8"/>
        <v>1404_5</v>
      </c>
      <c r="B536" s="131" t="s">
        <v>734</v>
      </c>
      <c r="C536" s="131" t="s">
        <v>133</v>
      </c>
      <c r="D536" s="130">
        <v>5</v>
      </c>
      <c r="E536" s="130">
        <v>5</v>
      </c>
      <c r="I536" t="str">
        <f>VLOOKUP(C536,rome!A:B,2,0)</f>
        <v>Vendeur / Vendeuse en épicerie</v>
      </c>
    </row>
    <row r="537" spans="1:9" ht="16.8">
      <c r="A537" t="str">
        <f t="shared" si="8"/>
        <v>1405_1</v>
      </c>
      <c r="B537" s="131" t="s">
        <v>761</v>
      </c>
      <c r="C537" s="131" t="s">
        <v>2319</v>
      </c>
      <c r="D537" s="130">
        <v>6</v>
      </c>
      <c r="E537" s="130">
        <v>1</v>
      </c>
      <c r="I537" t="str">
        <f>VLOOKUP(C537,rome!A:B,2,0)</f>
        <v>Agent / Agente de propreté de locaux</v>
      </c>
    </row>
    <row r="538" spans="1:9" ht="16.8">
      <c r="A538" t="str">
        <f t="shared" si="8"/>
        <v>1405_2</v>
      </c>
      <c r="B538" s="131" t="s">
        <v>761</v>
      </c>
      <c r="C538" s="131" t="s">
        <v>118</v>
      </c>
      <c r="D538" s="130">
        <v>5</v>
      </c>
      <c r="E538" s="130">
        <v>2</v>
      </c>
      <c r="I538" t="str">
        <f>VLOOKUP(C538,rome!A:B,2,0)</f>
        <v>Vendeur / Vendeuse en prêt-à-porter</v>
      </c>
    </row>
    <row r="539" spans="1:9" ht="16.8">
      <c r="A539" t="str">
        <f t="shared" si="8"/>
        <v>1405_3</v>
      </c>
      <c r="B539" s="131" t="s">
        <v>761</v>
      </c>
      <c r="C539" s="131" t="s">
        <v>121</v>
      </c>
      <c r="D539" s="130">
        <v>4</v>
      </c>
      <c r="E539" s="130">
        <v>3</v>
      </c>
      <c r="I539" t="str">
        <f>VLOOKUP(C539,rome!A:B,2,0)</f>
        <v>Préparateur / Préparatrice de commandes</v>
      </c>
    </row>
    <row r="540" spans="1:9" ht="16.8">
      <c r="A540" t="str">
        <f t="shared" si="8"/>
        <v>1405_4</v>
      </c>
      <c r="B540" s="131" t="s">
        <v>761</v>
      </c>
      <c r="C540" s="131" t="s">
        <v>114</v>
      </c>
      <c r="D540" s="130">
        <v>3</v>
      </c>
      <c r="E540" s="130">
        <v>4</v>
      </c>
      <c r="I540" t="str">
        <f>VLOOKUP(C540,rome!A:B,2,0)</f>
        <v>Employé / Employée de rayon libre-service</v>
      </c>
    </row>
    <row r="541" spans="1:9" ht="16.8">
      <c r="A541" t="str">
        <f t="shared" si="8"/>
        <v>1405_5</v>
      </c>
      <c r="B541" s="131" t="s">
        <v>761</v>
      </c>
      <c r="C541" s="131" t="s">
        <v>122</v>
      </c>
      <c r="D541" s="130">
        <v>3</v>
      </c>
      <c r="E541" s="130">
        <v>5</v>
      </c>
      <c r="I541" t="str">
        <f>VLOOKUP(C541,rome!A:B,2,0)</f>
        <v>Secrétaire</v>
      </c>
    </row>
    <row r="542" spans="1:9" ht="16.8">
      <c r="A542" t="str">
        <f t="shared" si="8"/>
        <v>1406_1</v>
      </c>
      <c r="B542" s="131" t="s">
        <v>762</v>
      </c>
      <c r="C542" s="131" t="s">
        <v>113</v>
      </c>
      <c r="D542" s="130">
        <v>6</v>
      </c>
      <c r="E542" s="130">
        <v>1</v>
      </c>
      <c r="I542" t="str">
        <f>VLOOKUP(C542,rome!A:B,2,0)</f>
        <v>Employé familial / Employée familiale</v>
      </c>
    </row>
    <row r="543" spans="1:9" ht="16.8">
      <c r="A543" t="str">
        <f t="shared" si="8"/>
        <v>1406_2</v>
      </c>
      <c r="B543" s="131" t="s">
        <v>762</v>
      </c>
      <c r="C543" s="131" t="s">
        <v>2319</v>
      </c>
      <c r="D543" s="130">
        <v>6</v>
      </c>
      <c r="E543" s="130">
        <v>2</v>
      </c>
      <c r="I543" t="str">
        <f>VLOOKUP(C543,rome!A:B,2,0)</f>
        <v>Agent / Agente de propreté de locaux</v>
      </c>
    </row>
    <row r="544" spans="1:9" ht="16.8">
      <c r="A544" t="str">
        <f t="shared" si="8"/>
        <v>1406_3</v>
      </c>
      <c r="B544" s="131" t="s">
        <v>762</v>
      </c>
      <c r="C544" s="131" t="s">
        <v>120</v>
      </c>
      <c r="D544" s="130">
        <v>3</v>
      </c>
      <c r="E544" s="130">
        <v>3</v>
      </c>
      <c r="I544" t="str">
        <f>VLOOKUP(C544,rome!A:B,2,0)</f>
        <v>Agent / Agente d'entretien des espaces verts</v>
      </c>
    </row>
    <row r="545" spans="1:9" ht="16.8">
      <c r="A545" t="str">
        <f t="shared" si="8"/>
        <v>1406_4</v>
      </c>
      <c r="B545" s="131" t="s">
        <v>762</v>
      </c>
      <c r="C545" s="131" t="s">
        <v>118</v>
      </c>
      <c r="D545" s="130">
        <v>3</v>
      </c>
      <c r="E545" s="130">
        <v>4</v>
      </c>
      <c r="I545" t="str">
        <f>VLOOKUP(C545,rome!A:B,2,0)</f>
        <v>Vendeur / Vendeuse en prêt-à-porter</v>
      </c>
    </row>
    <row r="546" spans="1:9" ht="16.8">
      <c r="A546" t="str">
        <f t="shared" si="8"/>
        <v>1406_5</v>
      </c>
      <c r="B546" s="131" t="s">
        <v>762</v>
      </c>
      <c r="C546" s="131" t="s">
        <v>1580</v>
      </c>
      <c r="D546" s="130">
        <v>3</v>
      </c>
      <c r="E546" s="130">
        <v>5</v>
      </c>
      <c r="I546" t="str">
        <f>VLOOKUP(C546,rome!A:B,2,0)</f>
        <v>Agent territorial spécialisé / Agente territoriale spécialisée des écoles maternelles (ATSEM)</v>
      </c>
    </row>
    <row r="547" spans="1:9" ht="16.8">
      <c r="A547" t="str">
        <f t="shared" si="8"/>
        <v>1407_1</v>
      </c>
      <c r="B547" s="131" t="s">
        <v>758</v>
      </c>
      <c r="C547" s="131" t="s">
        <v>116</v>
      </c>
      <c r="D547" s="130">
        <v>2</v>
      </c>
      <c r="E547" s="130">
        <v>1</v>
      </c>
      <c r="I547" t="str">
        <f>VLOOKUP(C547,rome!A:B,2,0)</f>
        <v>Conducteur-livreur / Conductrice-livreuse</v>
      </c>
    </row>
    <row r="548" spans="1:9" ht="16.8">
      <c r="A548" t="str">
        <f t="shared" si="8"/>
        <v>1407_2</v>
      </c>
      <c r="B548" s="131" t="s">
        <v>758</v>
      </c>
      <c r="C548" s="131" t="s">
        <v>2911</v>
      </c>
      <c r="D548" s="130">
        <v>1</v>
      </c>
      <c r="E548" s="130">
        <v>2</v>
      </c>
      <c r="I548" t="str">
        <f>VLOOKUP(C548,rome!A:B,2,0)</f>
        <v>Eleveur / Eleveuse de lapins</v>
      </c>
    </row>
    <row r="549" spans="1:9" ht="16.8">
      <c r="A549" t="str">
        <f t="shared" si="8"/>
        <v>1407_3</v>
      </c>
      <c r="B549" s="131" t="s">
        <v>758</v>
      </c>
      <c r="C549" s="131" t="s">
        <v>1759</v>
      </c>
      <c r="D549" s="130">
        <v>1</v>
      </c>
      <c r="E549" s="130">
        <v>3</v>
      </c>
      <c r="I549" t="str">
        <f>VLOOKUP(C549,rome!A:B,2,0)</f>
        <v>Ostéopathe animalier / Ostéopathe animalière</v>
      </c>
    </row>
    <row r="550" spans="1:9" ht="16.8">
      <c r="A550" t="str">
        <f t="shared" si="8"/>
        <v>1407_4</v>
      </c>
      <c r="B550" s="131" t="s">
        <v>758</v>
      </c>
      <c r="C550" s="131" t="s">
        <v>133</v>
      </c>
      <c r="D550" s="130">
        <v>1</v>
      </c>
      <c r="E550" s="130">
        <v>4</v>
      </c>
      <c r="I550" t="str">
        <f>VLOOKUP(C550,rome!A:B,2,0)</f>
        <v>Vendeur / Vendeuse en épicerie</v>
      </c>
    </row>
    <row r="551" spans="1:9" ht="16.8">
      <c r="A551" t="str">
        <f t="shared" si="8"/>
        <v>1407_5</v>
      </c>
      <c r="B551" s="131" t="s">
        <v>758</v>
      </c>
      <c r="C551" s="131" t="s">
        <v>306</v>
      </c>
      <c r="D551" s="130">
        <v>1</v>
      </c>
      <c r="E551" s="130">
        <v>5</v>
      </c>
      <c r="I551" t="str">
        <f>VLOOKUP(C551,rome!A:B,2,0)</f>
        <v>Vendeur / Vendeuse en animalerie</v>
      </c>
    </row>
    <row r="552" spans="1:9" ht="16.8">
      <c r="A552" t="str">
        <f t="shared" si="8"/>
        <v>1409_1</v>
      </c>
      <c r="B552" s="131" t="s">
        <v>760</v>
      </c>
      <c r="C552" s="131" t="s">
        <v>2319</v>
      </c>
      <c r="D552" s="130">
        <v>10</v>
      </c>
      <c r="E552" s="130">
        <v>1</v>
      </c>
      <c r="I552" t="str">
        <f>VLOOKUP(C552,rome!A:B,2,0)</f>
        <v>Agent / Agente de propreté de locaux</v>
      </c>
    </row>
    <row r="553" spans="1:9" ht="16.8">
      <c r="A553" t="str">
        <f t="shared" si="8"/>
        <v>1409_2</v>
      </c>
      <c r="B553" s="131" t="s">
        <v>760</v>
      </c>
      <c r="C553" s="131" t="s">
        <v>120</v>
      </c>
      <c r="D553" s="130">
        <v>7</v>
      </c>
      <c r="E553" s="130">
        <v>2</v>
      </c>
      <c r="I553" t="str">
        <f>VLOOKUP(C553,rome!A:B,2,0)</f>
        <v>Agent / Agente d'entretien des espaces verts</v>
      </c>
    </row>
    <row r="554" spans="1:9" ht="16.8">
      <c r="A554" t="str">
        <f t="shared" si="8"/>
        <v>1409_3</v>
      </c>
      <c r="B554" s="131" t="s">
        <v>760</v>
      </c>
      <c r="C554" s="131" t="s">
        <v>118</v>
      </c>
      <c r="D554" s="130">
        <v>5</v>
      </c>
      <c r="E554" s="130">
        <v>3</v>
      </c>
      <c r="I554" t="str">
        <f>VLOOKUP(C554,rome!A:B,2,0)</f>
        <v>Vendeur / Vendeuse en prêt-à-porter</v>
      </c>
    </row>
    <row r="555" spans="1:9" ht="16.8">
      <c r="A555" t="str">
        <f t="shared" si="8"/>
        <v>1409_4</v>
      </c>
      <c r="B555" s="131" t="s">
        <v>760</v>
      </c>
      <c r="C555" s="131" t="s">
        <v>123</v>
      </c>
      <c r="D555" s="130">
        <v>5</v>
      </c>
      <c r="E555" s="130">
        <v>4</v>
      </c>
      <c r="I555" t="str">
        <f>VLOOKUP(C555,rome!A:B,2,0)</f>
        <v>Peintre en bâtiment</v>
      </c>
    </row>
    <row r="556" spans="1:9" ht="16.8">
      <c r="A556" t="str">
        <f t="shared" si="8"/>
        <v>1409_5</v>
      </c>
      <c r="B556" s="131" t="s">
        <v>760</v>
      </c>
      <c r="C556" s="131" t="s">
        <v>127</v>
      </c>
      <c r="D556" s="130">
        <v>5</v>
      </c>
      <c r="E556" s="130">
        <v>5</v>
      </c>
      <c r="I556" t="str">
        <f>VLOOKUP(C556,rome!A:B,2,0)</f>
        <v>Manœuvre bâtiment</v>
      </c>
    </row>
    <row r="557" spans="1:9" ht="16.8">
      <c r="A557" t="str">
        <f t="shared" si="8"/>
        <v>1410_1</v>
      </c>
      <c r="B557" s="131" t="s">
        <v>746</v>
      </c>
      <c r="C557" s="131" t="s">
        <v>136</v>
      </c>
      <c r="D557" s="130">
        <v>12</v>
      </c>
      <c r="E557" s="130">
        <v>1</v>
      </c>
      <c r="I557" t="str">
        <f>VLOOKUP(C557,rome!A:B,2,0)</f>
        <v>Agent / Agente de conditionnement</v>
      </c>
    </row>
    <row r="558" spans="1:9" ht="16.8">
      <c r="A558" t="str">
        <f t="shared" si="8"/>
        <v>1410_2</v>
      </c>
      <c r="B558" s="131" t="s">
        <v>746</v>
      </c>
      <c r="C558" s="131" t="s">
        <v>2319</v>
      </c>
      <c r="D558" s="130">
        <v>12</v>
      </c>
      <c r="E558" s="130">
        <v>2</v>
      </c>
      <c r="I558" t="str">
        <f>VLOOKUP(C558,rome!A:B,2,0)</f>
        <v>Agent / Agente de propreté de locaux</v>
      </c>
    </row>
    <row r="559" spans="1:9" ht="16.8">
      <c r="A559" t="str">
        <f t="shared" si="8"/>
        <v>1410_3</v>
      </c>
      <c r="B559" s="131" t="s">
        <v>746</v>
      </c>
      <c r="C559" s="131" t="s">
        <v>120</v>
      </c>
      <c r="D559" s="130">
        <v>11</v>
      </c>
      <c r="E559" s="130">
        <v>3</v>
      </c>
      <c r="I559" t="str">
        <f>VLOOKUP(C559,rome!A:B,2,0)</f>
        <v>Agent / Agente d'entretien des espaces verts</v>
      </c>
    </row>
    <row r="560" spans="1:9" ht="16.8">
      <c r="A560" t="str">
        <f t="shared" si="8"/>
        <v>1410_4</v>
      </c>
      <c r="B560" s="131" t="s">
        <v>746</v>
      </c>
      <c r="C560" s="131" t="s">
        <v>113</v>
      </c>
      <c r="D560" s="130">
        <v>11</v>
      </c>
      <c r="E560" s="130">
        <v>4</v>
      </c>
      <c r="I560" t="str">
        <f>VLOOKUP(C560,rome!A:B,2,0)</f>
        <v>Employé familial / Employée familiale</v>
      </c>
    </row>
    <row r="561" spans="1:9" ht="16.8">
      <c r="A561" t="str">
        <f t="shared" si="8"/>
        <v>1410_5</v>
      </c>
      <c r="B561" s="131" t="s">
        <v>746</v>
      </c>
      <c r="C561" s="131" t="s">
        <v>122</v>
      </c>
      <c r="D561" s="130">
        <v>7</v>
      </c>
      <c r="E561" s="130">
        <v>5</v>
      </c>
      <c r="I561" t="str">
        <f>VLOOKUP(C561,rome!A:B,2,0)</f>
        <v>Secrétaire</v>
      </c>
    </row>
    <row r="562" spans="1:9" ht="16.8">
      <c r="A562" t="str">
        <f t="shared" si="8"/>
        <v>1411_1</v>
      </c>
      <c r="B562" s="131" t="s">
        <v>754</v>
      </c>
      <c r="C562" s="131" t="s">
        <v>120</v>
      </c>
      <c r="D562" s="130">
        <v>7</v>
      </c>
      <c r="E562" s="130">
        <v>1</v>
      </c>
      <c r="I562" t="str">
        <f>VLOOKUP(C562,rome!A:B,2,0)</f>
        <v>Agent / Agente d'entretien des espaces verts</v>
      </c>
    </row>
    <row r="563" spans="1:9" ht="16.8">
      <c r="A563" t="str">
        <f t="shared" si="8"/>
        <v>1411_2</v>
      </c>
      <c r="B563" s="131" t="s">
        <v>754</v>
      </c>
      <c r="C563" s="131" t="s">
        <v>113</v>
      </c>
      <c r="D563" s="130">
        <v>7</v>
      </c>
      <c r="E563" s="130">
        <v>2</v>
      </c>
      <c r="I563" t="str">
        <f>VLOOKUP(C563,rome!A:B,2,0)</f>
        <v>Employé familial / Employée familiale</v>
      </c>
    </row>
    <row r="564" spans="1:9" ht="16.8">
      <c r="A564" t="str">
        <f t="shared" si="8"/>
        <v>1411_3</v>
      </c>
      <c r="B564" s="131" t="s">
        <v>754</v>
      </c>
      <c r="C564" s="131" t="s">
        <v>114</v>
      </c>
      <c r="D564" s="130">
        <v>5</v>
      </c>
      <c r="E564" s="130">
        <v>3</v>
      </c>
      <c r="I564" t="str">
        <f>VLOOKUP(C564,rome!A:B,2,0)</f>
        <v>Employé / Employée de rayon libre-service</v>
      </c>
    </row>
    <row r="565" spans="1:9" ht="16.8">
      <c r="A565" t="str">
        <f t="shared" si="8"/>
        <v>1411_4</v>
      </c>
      <c r="B565" s="131" t="s">
        <v>754</v>
      </c>
      <c r="C565" s="131" t="s">
        <v>125</v>
      </c>
      <c r="D565" s="130">
        <v>5</v>
      </c>
      <c r="E565" s="130">
        <v>4</v>
      </c>
      <c r="I565" t="str">
        <f>VLOOKUP(C565,rome!A:B,2,0)</f>
        <v>Chargé / Chargée d'accueil</v>
      </c>
    </row>
    <row r="566" spans="1:9" ht="16.8">
      <c r="A566" t="str">
        <f t="shared" si="8"/>
        <v>1411_5</v>
      </c>
      <c r="B566" s="131" t="s">
        <v>754</v>
      </c>
      <c r="C566" s="131" t="s">
        <v>116</v>
      </c>
      <c r="D566" s="130">
        <v>5</v>
      </c>
      <c r="E566" s="130">
        <v>5</v>
      </c>
      <c r="I566" t="str">
        <f>VLOOKUP(C566,rome!A:B,2,0)</f>
        <v>Conducteur-livreur / Conductrice-livreuse</v>
      </c>
    </row>
    <row r="567" spans="1:9" ht="16.8">
      <c r="A567" t="str">
        <f t="shared" si="8"/>
        <v>1412_1</v>
      </c>
      <c r="B567" s="131" t="s">
        <v>737</v>
      </c>
      <c r="C567" s="131" t="s">
        <v>120</v>
      </c>
      <c r="D567" s="130">
        <v>8</v>
      </c>
      <c r="E567" s="130">
        <v>1</v>
      </c>
      <c r="I567" t="str">
        <f>VLOOKUP(C567,rome!A:B,2,0)</f>
        <v>Agent / Agente d'entretien des espaces verts</v>
      </c>
    </row>
    <row r="568" spans="1:9" ht="16.8">
      <c r="A568" t="str">
        <f t="shared" si="8"/>
        <v>1412_2</v>
      </c>
      <c r="B568" s="131" t="s">
        <v>737</v>
      </c>
      <c r="C568" s="131" t="s">
        <v>2319</v>
      </c>
      <c r="D568" s="130">
        <v>8</v>
      </c>
      <c r="E568" s="130">
        <v>2</v>
      </c>
      <c r="I568" t="str">
        <f>VLOOKUP(C568,rome!A:B,2,0)</f>
        <v>Agent / Agente de propreté de locaux</v>
      </c>
    </row>
    <row r="569" spans="1:9" ht="16.8">
      <c r="A569" t="str">
        <f t="shared" si="8"/>
        <v>1412_3</v>
      </c>
      <c r="B569" s="131" t="s">
        <v>737</v>
      </c>
      <c r="C569" s="131" t="s">
        <v>206</v>
      </c>
      <c r="D569" s="130">
        <v>3</v>
      </c>
      <c r="E569" s="130">
        <v>3</v>
      </c>
      <c r="I569" t="str">
        <f>VLOOKUP(C569,rome!A:B,2,0)</f>
        <v>Artiste Plasticien / Plasticienne</v>
      </c>
    </row>
    <row r="570" spans="1:9" ht="16.8">
      <c r="A570" t="str">
        <f t="shared" si="8"/>
        <v>1412_4</v>
      </c>
      <c r="B570" s="131" t="s">
        <v>737</v>
      </c>
      <c r="C570" s="131" t="s">
        <v>147</v>
      </c>
      <c r="D570" s="130">
        <v>3</v>
      </c>
      <c r="E570" s="130">
        <v>4</v>
      </c>
      <c r="I570" t="str">
        <f>VLOOKUP(C570,rome!A:B,2,0)</f>
        <v>Coiffeur / Coiffeuse</v>
      </c>
    </row>
    <row r="571" spans="1:9" ht="16.8">
      <c r="A571" t="str">
        <f t="shared" si="8"/>
        <v>1412_5</v>
      </c>
      <c r="B571" s="131" t="s">
        <v>737</v>
      </c>
      <c r="C571" s="131" t="s">
        <v>118</v>
      </c>
      <c r="D571" s="130">
        <v>3</v>
      </c>
      <c r="E571" s="130">
        <v>5</v>
      </c>
      <c r="I571" t="str">
        <f>VLOOKUP(C571,rome!A:B,2,0)</f>
        <v>Vendeur / Vendeuse en prêt-à-porter</v>
      </c>
    </row>
    <row r="572" spans="1:9" ht="16.8">
      <c r="A572" t="str">
        <f t="shared" si="8"/>
        <v>1413_1</v>
      </c>
      <c r="B572" s="131" t="s">
        <v>750</v>
      </c>
      <c r="C572" s="131" t="s">
        <v>2319</v>
      </c>
      <c r="D572" s="130">
        <v>16</v>
      </c>
      <c r="E572" s="130">
        <v>1</v>
      </c>
      <c r="I572" t="str">
        <f>VLOOKUP(C572,rome!A:B,2,0)</f>
        <v>Agent / Agente de propreté de locaux</v>
      </c>
    </row>
    <row r="573" spans="1:9" ht="16.8">
      <c r="A573" t="str">
        <f t="shared" si="8"/>
        <v>1413_2</v>
      </c>
      <c r="B573" s="131" t="s">
        <v>750</v>
      </c>
      <c r="C573" s="131" t="s">
        <v>120</v>
      </c>
      <c r="D573" s="130">
        <v>15</v>
      </c>
      <c r="E573" s="130">
        <v>2</v>
      </c>
      <c r="I573" t="str">
        <f>VLOOKUP(C573,rome!A:B,2,0)</f>
        <v>Agent / Agente d'entretien des espaces verts</v>
      </c>
    </row>
    <row r="574" spans="1:9" ht="16.8">
      <c r="A574" t="str">
        <f t="shared" si="8"/>
        <v>1413_3</v>
      </c>
      <c r="B574" s="131" t="s">
        <v>750</v>
      </c>
      <c r="C574" s="131" t="s">
        <v>136</v>
      </c>
      <c r="D574" s="130">
        <v>14</v>
      </c>
      <c r="E574" s="130">
        <v>3</v>
      </c>
      <c r="I574" t="str">
        <f>VLOOKUP(C574,rome!A:B,2,0)</f>
        <v>Agent / Agente de conditionnement</v>
      </c>
    </row>
    <row r="575" spans="1:9" ht="16.8">
      <c r="A575" t="str">
        <f t="shared" si="8"/>
        <v>1413_4</v>
      </c>
      <c r="B575" s="131" t="s">
        <v>750</v>
      </c>
      <c r="C575" s="131" t="s">
        <v>113</v>
      </c>
      <c r="D575" s="130">
        <v>13</v>
      </c>
      <c r="E575" s="130">
        <v>4</v>
      </c>
      <c r="I575" t="str">
        <f>VLOOKUP(C575,rome!A:B,2,0)</f>
        <v>Employé familial / Employée familiale</v>
      </c>
    </row>
    <row r="576" spans="1:9" ht="16.8">
      <c r="A576" t="str">
        <f t="shared" si="8"/>
        <v>1413_5</v>
      </c>
      <c r="B576" s="131" t="s">
        <v>750</v>
      </c>
      <c r="C576" s="131" t="s">
        <v>118</v>
      </c>
      <c r="D576" s="130">
        <v>9</v>
      </c>
      <c r="E576" s="130">
        <v>5</v>
      </c>
      <c r="I576" t="str">
        <f>VLOOKUP(C576,rome!A:B,2,0)</f>
        <v>Vendeur / Vendeuse en prêt-à-porter</v>
      </c>
    </row>
    <row r="577" spans="1:9" ht="16.8">
      <c r="A577" t="str">
        <f t="shared" si="8"/>
        <v>1414_1</v>
      </c>
      <c r="B577" s="131" t="s">
        <v>735</v>
      </c>
      <c r="C577" s="131" t="s">
        <v>2319</v>
      </c>
      <c r="D577" s="130">
        <v>56</v>
      </c>
      <c r="E577" s="130">
        <v>1</v>
      </c>
      <c r="I577" t="str">
        <f>VLOOKUP(C577,rome!A:B,2,0)</f>
        <v>Agent / Agente de propreté de locaux</v>
      </c>
    </row>
    <row r="578" spans="1:9" ht="16.8">
      <c r="A578" t="str">
        <f t="shared" si="8"/>
        <v>1414_2</v>
      </c>
      <c r="B578" s="131" t="s">
        <v>735</v>
      </c>
      <c r="C578" s="131" t="s">
        <v>114</v>
      </c>
      <c r="D578" s="130">
        <v>25</v>
      </c>
      <c r="E578" s="130">
        <v>2</v>
      </c>
      <c r="I578" t="str">
        <f>VLOOKUP(C578,rome!A:B,2,0)</f>
        <v>Employé / Employée de rayon libre-service</v>
      </c>
    </row>
    <row r="579" spans="1:9" ht="16.8">
      <c r="A579" t="str">
        <f t="shared" ref="A579:A642" si="9">B579&amp;"_"&amp;E579</f>
        <v>1414_3</v>
      </c>
      <c r="B579" s="131" t="s">
        <v>735</v>
      </c>
      <c r="C579" s="131" t="s">
        <v>113</v>
      </c>
      <c r="D579" s="130">
        <v>22</v>
      </c>
      <c r="E579" s="130">
        <v>3</v>
      </c>
      <c r="I579" t="str">
        <f>VLOOKUP(C579,rome!A:B,2,0)</f>
        <v>Employé familial / Employée familiale</v>
      </c>
    </row>
    <row r="580" spans="1:9" ht="16.8">
      <c r="A580" t="str">
        <f t="shared" si="9"/>
        <v>1414_4</v>
      </c>
      <c r="B580" s="131" t="s">
        <v>735</v>
      </c>
      <c r="C580" s="131" t="s">
        <v>116</v>
      </c>
      <c r="D580" s="130">
        <v>22</v>
      </c>
      <c r="E580" s="130">
        <v>4</v>
      </c>
      <c r="I580" t="str">
        <f>VLOOKUP(C580,rome!A:B,2,0)</f>
        <v>Conducteur-livreur / Conductrice-livreuse</v>
      </c>
    </row>
    <row r="581" spans="1:9" ht="16.8">
      <c r="A581" t="str">
        <f t="shared" si="9"/>
        <v>1414_5</v>
      </c>
      <c r="B581" s="131" t="s">
        <v>735</v>
      </c>
      <c r="C581" s="131" t="s">
        <v>128</v>
      </c>
      <c r="D581" s="130">
        <v>21</v>
      </c>
      <c r="E581" s="130">
        <v>5</v>
      </c>
      <c r="I581" t="str">
        <f>VLOOKUP(C581,rome!A:B,2,0)</f>
        <v>Hôte / Hôtesse de caisse</v>
      </c>
    </row>
    <row r="582" spans="1:9" ht="16.8">
      <c r="A582" t="str">
        <f t="shared" si="9"/>
        <v>1415_1</v>
      </c>
      <c r="B582" s="131" t="s">
        <v>748</v>
      </c>
      <c r="C582" s="131" t="s">
        <v>2319</v>
      </c>
      <c r="D582" s="130">
        <v>16</v>
      </c>
      <c r="E582" s="130">
        <v>1</v>
      </c>
      <c r="I582" t="str">
        <f>VLOOKUP(C582,rome!A:B,2,0)</f>
        <v>Agent / Agente de propreté de locaux</v>
      </c>
    </row>
    <row r="583" spans="1:9" ht="16.8">
      <c r="A583" t="str">
        <f t="shared" si="9"/>
        <v>1415_2</v>
      </c>
      <c r="B583" s="131" t="s">
        <v>748</v>
      </c>
      <c r="C583" s="131" t="s">
        <v>120</v>
      </c>
      <c r="D583" s="130">
        <v>8</v>
      </c>
      <c r="E583" s="130">
        <v>2</v>
      </c>
      <c r="I583" t="str">
        <f>VLOOKUP(C583,rome!A:B,2,0)</f>
        <v>Agent / Agente d'entretien des espaces verts</v>
      </c>
    </row>
    <row r="584" spans="1:9" ht="16.8">
      <c r="A584" t="str">
        <f t="shared" si="9"/>
        <v>1415_3</v>
      </c>
      <c r="B584" s="131" t="s">
        <v>748</v>
      </c>
      <c r="C584" s="131" t="s">
        <v>118</v>
      </c>
      <c r="D584" s="130">
        <v>8</v>
      </c>
      <c r="E584" s="130">
        <v>3</v>
      </c>
      <c r="I584" t="str">
        <f>VLOOKUP(C584,rome!A:B,2,0)</f>
        <v>Vendeur / Vendeuse en prêt-à-porter</v>
      </c>
    </row>
    <row r="585" spans="1:9" ht="16.8">
      <c r="A585" t="str">
        <f t="shared" si="9"/>
        <v>1415_4</v>
      </c>
      <c r="B585" s="131" t="s">
        <v>748</v>
      </c>
      <c r="C585" s="131" t="s">
        <v>113</v>
      </c>
      <c r="D585" s="130">
        <v>8</v>
      </c>
      <c r="E585" s="130">
        <v>4</v>
      </c>
      <c r="I585" t="str">
        <f>VLOOKUP(C585,rome!A:B,2,0)</f>
        <v>Employé familial / Employée familiale</v>
      </c>
    </row>
    <row r="586" spans="1:9" ht="16.8">
      <c r="A586" t="str">
        <f t="shared" si="9"/>
        <v>1415_5</v>
      </c>
      <c r="B586" s="131" t="s">
        <v>748</v>
      </c>
      <c r="C586" s="131" t="s">
        <v>114</v>
      </c>
      <c r="D586" s="130">
        <v>7</v>
      </c>
      <c r="E586" s="130">
        <v>5</v>
      </c>
      <c r="I586" t="str">
        <f>VLOOKUP(C586,rome!A:B,2,0)</f>
        <v>Employé / Employée de rayon libre-service</v>
      </c>
    </row>
    <row r="587" spans="1:9" ht="16.8">
      <c r="A587" t="str">
        <f t="shared" si="9"/>
        <v>1416_1</v>
      </c>
      <c r="B587" s="131" t="s">
        <v>736</v>
      </c>
      <c r="C587" s="131" t="s">
        <v>2319</v>
      </c>
      <c r="D587" s="130">
        <v>34</v>
      </c>
      <c r="E587" s="130">
        <v>1</v>
      </c>
      <c r="I587" t="str">
        <f>VLOOKUP(C587,rome!A:B,2,0)</f>
        <v>Agent / Agente de propreté de locaux</v>
      </c>
    </row>
    <row r="588" spans="1:9" ht="16.8">
      <c r="A588" t="str">
        <f t="shared" si="9"/>
        <v>1416_2</v>
      </c>
      <c r="B588" s="131" t="s">
        <v>736</v>
      </c>
      <c r="C588" s="131" t="s">
        <v>121</v>
      </c>
      <c r="D588" s="130">
        <v>18</v>
      </c>
      <c r="E588" s="130">
        <v>2</v>
      </c>
      <c r="I588" t="str">
        <f>VLOOKUP(C588,rome!A:B,2,0)</f>
        <v>Préparateur / Préparatrice de commandes</v>
      </c>
    </row>
    <row r="589" spans="1:9" ht="16.8">
      <c r="A589" t="str">
        <f t="shared" si="9"/>
        <v>1416_3</v>
      </c>
      <c r="B589" s="131" t="s">
        <v>736</v>
      </c>
      <c r="C589" s="131" t="s">
        <v>114</v>
      </c>
      <c r="D589" s="130">
        <v>14</v>
      </c>
      <c r="E589" s="130">
        <v>3</v>
      </c>
      <c r="I589" t="str">
        <f>VLOOKUP(C589,rome!A:B,2,0)</f>
        <v>Employé / Employée de rayon libre-service</v>
      </c>
    </row>
    <row r="590" spans="1:9" ht="16.8">
      <c r="A590" t="str">
        <f t="shared" si="9"/>
        <v>1416_4</v>
      </c>
      <c r="B590" s="131" t="s">
        <v>736</v>
      </c>
      <c r="C590" s="131" t="s">
        <v>118</v>
      </c>
      <c r="D590" s="130">
        <v>11</v>
      </c>
      <c r="E590" s="130">
        <v>4</v>
      </c>
      <c r="I590" t="str">
        <f>VLOOKUP(C590,rome!A:B,2,0)</f>
        <v>Vendeur / Vendeuse en prêt-à-porter</v>
      </c>
    </row>
    <row r="591" spans="1:9" ht="16.8">
      <c r="A591" t="str">
        <f t="shared" si="9"/>
        <v>1416_5</v>
      </c>
      <c r="B591" s="131" t="s">
        <v>736</v>
      </c>
      <c r="C591" s="131" t="s">
        <v>113</v>
      </c>
      <c r="D591" s="130">
        <v>11</v>
      </c>
      <c r="E591" s="130">
        <v>5</v>
      </c>
      <c r="I591" t="str">
        <f>VLOOKUP(C591,rome!A:B,2,0)</f>
        <v>Employé familial / Employée familiale</v>
      </c>
    </row>
    <row r="592" spans="1:9" ht="16.8">
      <c r="A592" t="str">
        <f t="shared" si="9"/>
        <v>1417_1</v>
      </c>
      <c r="B592" s="131" t="s">
        <v>740</v>
      </c>
      <c r="C592" s="131" t="s">
        <v>2319</v>
      </c>
      <c r="D592" s="130">
        <v>31</v>
      </c>
      <c r="E592" s="130">
        <v>1</v>
      </c>
      <c r="I592" t="str">
        <f>VLOOKUP(C592,rome!A:B,2,0)</f>
        <v>Agent / Agente de propreté de locaux</v>
      </c>
    </row>
    <row r="593" spans="1:9" ht="16.8">
      <c r="A593" t="str">
        <f t="shared" si="9"/>
        <v>1417_2</v>
      </c>
      <c r="B593" s="131" t="s">
        <v>740</v>
      </c>
      <c r="C593" s="131" t="s">
        <v>114</v>
      </c>
      <c r="D593" s="130">
        <v>23</v>
      </c>
      <c r="E593" s="130">
        <v>2</v>
      </c>
      <c r="I593" t="str">
        <f>VLOOKUP(C593,rome!A:B,2,0)</f>
        <v>Employé / Employée de rayon libre-service</v>
      </c>
    </row>
    <row r="594" spans="1:9" ht="16.8">
      <c r="A594" t="str">
        <f t="shared" si="9"/>
        <v>1417_3</v>
      </c>
      <c r="B594" s="131" t="s">
        <v>740</v>
      </c>
      <c r="C594" s="131" t="s">
        <v>113</v>
      </c>
      <c r="D594" s="130">
        <v>18</v>
      </c>
      <c r="E594" s="130">
        <v>3</v>
      </c>
      <c r="I594" t="str">
        <f>VLOOKUP(C594,rome!A:B,2,0)</f>
        <v>Employé familial / Employée familiale</v>
      </c>
    </row>
    <row r="595" spans="1:9" ht="16.8">
      <c r="A595" t="str">
        <f t="shared" si="9"/>
        <v>1417_4</v>
      </c>
      <c r="B595" s="131" t="s">
        <v>740</v>
      </c>
      <c r="C595" s="131" t="s">
        <v>120</v>
      </c>
      <c r="D595" s="130">
        <v>16</v>
      </c>
      <c r="E595" s="130">
        <v>4</v>
      </c>
      <c r="I595" t="str">
        <f>VLOOKUP(C595,rome!A:B,2,0)</f>
        <v>Agent / Agente d'entretien des espaces verts</v>
      </c>
    </row>
    <row r="596" spans="1:9" ht="16.8">
      <c r="A596" t="str">
        <f t="shared" si="9"/>
        <v>1417_5</v>
      </c>
      <c r="B596" s="131" t="s">
        <v>740</v>
      </c>
      <c r="C596" s="131" t="s">
        <v>117</v>
      </c>
      <c r="D596" s="130">
        <v>15</v>
      </c>
      <c r="E596" s="130">
        <v>5</v>
      </c>
      <c r="I596" t="str">
        <f>VLOOKUP(C596,rome!A:B,2,0)</f>
        <v>Manutentionnaire</v>
      </c>
    </row>
    <row r="597" spans="1:9" ht="16.8">
      <c r="A597" t="str">
        <f t="shared" si="9"/>
        <v>1418_1</v>
      </c>
      <c r="B597" s="131" t="s">
        <v>742</v>
      </c>
      <c r="C597" s="131" t="s">
        <v>113</v>
      </c>
      <c r="D597" s="130">
        <v>16</v>
      </c>
      <c r="E597" s="130">
        <v>1</v>
      </c>
      <c r="I597" t="str">
        <f>VLOOKUP(C597,rome!A:B,2,0)</f>
        <v>Employé familial / Employée familiale</v>
      </c>
    </row>
    <row r="598" spans="1:9" ht="16.8">
      <c r="A598" t="str">
        <f t="shared" si="9"/>
        <v>1418_2</v>
      </c>
      <c r="B598" s="131" t="s">
        <v>742</v>
      </c>
      <c r="C598" s="131" t="s">
        <v>2319</v>
      </c>
      <c r="D598" s="130">
        <v>16</v>
      </c>
      <c r="E598" s="130">
        <v>2</v>
      </c>
      <c r="I598" t="str">
        <f>VLOOKUP(C598,rome!A:B,2,0)</f>
        <v>Agent / Agente de propreté de locaux</v>
      </c>
    </row>
    <row r="599" spans="1:9" ht="16.8">
      <c r="A599" t="str">
        <f t="shared" si="9"/>
        <v>1418_3</v>
      </c>
      <c r="B599" s="131" t="s">
        <v>742</v>
      </c>
      <c r="C599" s="131" t="s">
        <v>136</v>
      </c>
      <c r="D599" s="130">
        <v>10</v>
      </c>
      <c r="E599" s="130">
        <v>3</v>
      </c>
      <c r="I599" t="str">
        <f>VLOOKUP(C599,rome!A:B,2,0)</f>
        <v>Agent / Agente de conditionnement</v>
      </c>
    </row>
    <row r="600" spans="1:9" ht="16.8">
      <c r="A600" t="str">
        <f t="shared" si="9"/>
        <v>1418_4</v>
      </c>
      <c r="B600" s="131" t="s">
        <v>742</v>
      </c>
      <c r="C600" s="131" t="s">
        <v>114</v>
      </c>
      <c r="D600" s="130">
        <v>7</v>
      </c>
      <c r="E600" s="130">
        <v>4</v>
      </c>
      <c r="I600" t="str">
        <f>VLOOKUP(C600,rome!A:B,2,0)</f>
        <v>Employé / Employée de rayon libre-service</v>
      </c>
    </row>
    <row r="601" spans="1:9" ht="16.8">
      <c r="A601" t="str">
        <f t="shared" si="9"/>
        <v>1418_5</v>
      </c>
      <c r="B601" s="131" t="s">
        <v>742</v>
      </c>
      <c r="C601" s="131" t="s">
        <v>120</v>
      </c>
      <c r="D601" s="130">
        <v>6</v>
      </c>
      <c r="E601" s="130">
        <v>5</v>
      </c>
      <c r="I601" t="str">
        <f>VLOOKUP(C601,rome!A:B,2,0)</f>
        <v>Agent / Agente d'entretien des espaces verts</v>
      </c>
    </row>
    <row r="602" spans="1:9" ht="16.8">
      <c r="A602" t="str">
        <f t="shared" si="9"/>
        <v>1419_1</v>
      </c>
      <c r="B602" s="131" t="s">
        <v>739</v>
      </c>
      <c r="C602" s="131" t="s">
        <v>120</v>
      </c>
      <c r="D602" s="130">
        <v>6</v>
      </c>
      <c r="E602" s="130">
        <v>1</v>
      </c>
      <c r="I602" t="str">
        <f>VLOOKUP(C602,rome!A:B,2,0)</f>
        <v>Agent / Agente d'entretien des espaces verts</v>
      </c>
    </row>
    <row r="603" spans="1:9" ht="16.8">
      <c r="A603" t="str">
        <f t="shared" si="9"/>
        <v>1419_2</v>
      </c>
      <c r="B603" s="131" t="s">
        <v>739</v>
      </c>
      <c r="C603" s="131" t="s">
        <v>128</v>
      </c>
      <c r="D603" s="130">
        <v>6</v>
      </c>
      <c r="E603" s="130">
        <v>2</v>
      </c>
      <c r="I603" t="str">
        <f>VLOOKUP(C603,rome!A:B,2,0)</f>
        <v>Hôte / Hôtesse de caisse</v>
      </c>
    </row>
    <row r="604" spans="1:9" ht="16.8">
      <c r="A604" t="str">
        <f t="shared" si="9"/>
        <v>1419_3</v>
      </c>
      <c r="B604" s="131" t="s">
        <v>739</v>
      </c>
      <c r="C604" s="131" t="s">
        <v>2319</v>
      </c>
      <c r="D604" s="130">
        <v>6</v>
      </c>
      <c r="E604" s="130">
        <v>3</v>
      </c>
      <c r="I604" t="str">
        <f>VLOOKUP(C604,rome!A:B,2,0)</f>
        <v>Agent / Agente de propreté de locaux</v>
      </c>
    </row>
    <row r="605" spans="1:9" ht="16.8">
      <c r="A605" t="str">
        <f t="shared" si="9"/>
        <v>1419_4</v>
      </c>
      <c r="B605" s="131" t="s">
        <v>739</v>
      </c>
      <c r="C605" s="131" t="s">
        <v>3897</v>
      </c>
      <c r="D605" s="130">
        <v>4</v>
      </c>
      <c r="E605" s="130">
        <v>4</v>
      </c>
      <c r="I605" t="str">
        <f>VLOOKUP(C605,rome!A:B,2,0)</f>
        <v>Assistant / Assistante comptable</v>
      </c>
    </row>
    <row r="606" spans="1:9" ht="16.8">
      <c r="A606" t="str">
        <f t="shared" si="9"/>
        <v>1419_5</v>
      </c>
      <c r="B606" s="131" t="s">
        <v>739</v>
      </c>
      <c r="C606" s="131" t="s">
        <v>117</v>
      </c>
      <c r="D606" s="130">
        <v>4</v>
      </c>
      <c r="E606" s="130">
        <v>5</v>
      </c>
      <c r="I606" t="str">
        <f>VLOOKUP(C606,rome!A:B,2,0)</f>
        <v>Manutentionnaire</v>
      </c>
    </row>
    <row r="607" spans="1:9" ht="16.8">
      <c r="A607" t="str">
        <f t="shared" si="9"/>
        <v>1420_1</v>
      </c>
      <c r="B607" s="131" t="s">
        <v>757</v>
      </c>
      <c r="C607" s="131" t="s">
        <v>2319</v>
      </c>
      <c r="D607" s="130">
        <v>11</v>
      </c>
      <c r="E607" s="130">
        <v>1</v>
      </c>
      <c r="I607" t="str">
        <f>VLOOKUP(C607,rome!A:B,2,0)</f>
        <v>Agent / Agente de propreté de locaux</v>
      </c>
    </row>
    <row r="608" spans="1:9" ht="16.8">
      <c r="A608" t="str">
        <f t="shared" si="9"/>
        <v>1420_2</v>
      </c>
      <c r="B608" s="131" t="s">
        <v>757</v>
      </c>
      <c r="C608" s="131" t="s">
        <v>114</v>
      </c>
      <c r="D608" s="130">
        <v>9</v>
      </c>
      <c r="E608" s="130">
        <v>2</v>
      </c>
      <c r="I608" t="str">
        <f>VLOOKUP(C608,rome!A:B,2,0)</f>
        <v>Employé / Employée de rayon libre-service</v>
      </c>
    </row>
    <row r="609" spans="1:9" ht="16.8">
      <c r="A609" t="str">
        <f t="shared" si="9"/>
        <v>1420_3</v>
      </c>
      <c r="B609" s="131" t="s">
        <v>757</v>
      </c>
      <c r="C609" s="131" t="s">
        <v>133</v>
      </c>
      <c r="D609" s="130">
        <v>8</v>
      </c>
      <c r="E609" s="130">
        <v>3</v>
      </c>
      <c r="I609" t="str">
        <f>VLOOKUP(C609,rome!A:B,2,0)</f>
        <v>Vendeur / Vendeuse en épicerie</v>
      </c>
    </row>
    <row r="610" spans="1:9" ht="16.8">
      <c r="A610" t="str">
        <f t="shared" si="9"/>
        <v>1420_4</v>
      </c>
      <c r="B610" s="131" t="s">
        <v>757</v>
      </c>
      <c r="C610" s="131" t="s">
        <v>125</v>
      </c>
      <c r="D610" s="130">
        <v>8</v>
      </c>
      <c r="E610" s="130">
        <v>4</v>
      </c>
      <c r="I610" t="str">
        <f>VLOOKUP(C610,rome!A:B,2,0)</f>
        <v>Chargé / Chargée d'accueil</v>
      </c>
    </row>
    <row r="611" spans="1:9" ht="16.8">
      <c r="A611" t="str">
        <f t="shared" si="9"/>
        <v>1420_5</v>
      </c>
      <c r="B611" s="131" t="s">
        <v>757</v>
      </c>
      <c r="C611" s="131" t="s">
        <v>120</v>
      </c>
      <c r="D611" s="130">
        <v>6</v>
      </c>
      <c r="E611" s="130">
        <v>5</v>
      </c>
      <c r="I611" t="str">
        <f>VLOOKUP(C611,rome!A:B,2,0)</f>
        <v>Agent / Agente d'entretien des espaces verts</v>
      </c>
    </row>
    <row r="612" spans="1:9" ht="16.8">
      <c r="A612" t="str">
        <f t="shared" si="9"/>
        <v>1421_1</v>
      </c>
      <c r="B612" s="131" t="s">
        <v>741</v>
      </c>
      <c r="C612" s="131" t="s">
        <v>113</v>
      </c>
      <c r="D612" s="130">
        <v>8</v>
      </c>
      <c r="E612" s="130">
        <v>1</v>
      </c>
      <c r="I612" t="str">
        <f>VLOOKUP(C612,rome!A:B,2,0)</f>
        <v>Employé familial / Employée familiale</v>
      </c>
    </row>
    <row r="613" spans="1:9" ht="16.8">
      <c r="A613" t="str">
        <f t="shared" si="9"/>
        <v>1421_2</v>
      </c>
      <c r="B613" s="131" t="s">
        <v>741</v>
      </c>
      <c r="C613" s="131" t="s">
        <v>117</v>
      </c>
      <c r="D613" s="130">
        <v>7</v>
      </c>
      <c r="E613" s="130">
        <v>2</v>
      </c>
      <c r="I613" t="str">
        <f>VLOOKUP(C613,rome!A:B,2,0)</f>
        <v>Manutentionnaire</v>
      </c>
    </row>
    <row r="614" spans="1:9" ht="16.8">
      <c r="A614" t="str">
        <f t="shared" si="9"/>
        <v>1421_3</v>
      </c>
      <c r="B614" s="131" t="s">
        <v>741</v>
      </c>
      <c r="C614" s="131" t="s">
        <v>2319</v>
      </c>
      <c r="D614" s="130">
        <v>5</v>
      </c>
      <c r="E614" s="130">
        <v>3</v>
      </c>
      <c r="I614" t="str">
        <f>VLOOKUP(C614,rome!A:B,2,0)</f>
        <v>Agent / Agente de propreté de locaux</v>
      </c>
    </row>
    <row r="615" spans="1:9" ht="16.8">
      <c r="A615" t="str">
        <f t="shared" si="9"/>
        <v>1421_4</v>
      </c>
      <c r="B615" s="131" t="s">
        <v>741</v>
      </c>
      <c r="C615" s="131" t="s">
        <v>120</v>
      </c>
      <c r="D615" s="130">
        <v>4</v>
      </c>
      <c r="E615" s="130">
        <v>4</v>
      </c>
      <c r="I615" t="str">
        <f>VLOOKUP(C615,rome!A:B,2,0)</f>
        <v>Agent / Agente d'entretien des espaces verts</v>
      </c>
    </row>
    <row r="616" spans="1:9" ht="16.8">
      <c r="A616" t="str">
        <f t="shared" si="9"/>
        <v>1421_5</v>
      </c>
      <c r="B616" s="131" t="s">
        <v>741</v>
      </c>
      <c r="C616" s="131" t="s">
        <v>118</v>
      </c>
      <c r="D616" s="130">
        <v>4</v>
      </c>
      <c r="E616" s="130">
        <v>5</v>
      </c>
      <c r="I616" t="str">
        <f>VLOOKUP(C616,rome!A:B,2,0)</f>
        <v>Vendeur / Vendeuse en prêt-à-porter</v>
      </c>
    </row>
    <row r="617" spans="1:9" ht="16.8">
      <c r="A617" t="str">
        <f t="shared" si="9"/>
        <v>1422_1</v>
      </c>
      <c r="B617" s="131" t="s">
        <v>751</v>
      </c>
      <c r="C617" s="131" t="s">
        <v>136</v>
      </c>
      <c r="D617" s="130">
        <v>8</v>
      </c>
      <c r="E617" s="130">
        <v>1</v>
      </c>
      <c r="I617" t="str">
        <f>VLOOKUP(C617,rome!A:B,2,0)</f>
        <v>Agent / Agente de conditionnement</v>
      </c>
    </row>
    <row r="618" spans="1:9" ht="16.8">
      <c r="A618" t="str">
        <f t="shared" si="9"/>
        <v>1422_2</v>
      </c>
      <c r="B618" s="131" t="s">
        <v>751</v>
      </c>
      <c r="C618" s="131" t="s">
        <v>120</v>
      </c>
      <c r="D618" s="130">
        <v>6</v>
      </c>
      <c r="E618" s="130">
        <v>2</v>
      </c>
      <c r="I618" t="str">
        <f>VLOOKUP(C618,rome!A:B,2,0)</f>
        <v>Agent / Agente d'entretien des espaces verts</v>
      </c>
    </row>
    <row r="619" spans="1:9" ht="16.8">
      <c r="A619" t="str">
        <f t="shared" si="9"/>
        <v>1422_3</v>
      </c>
      <c r="B619" s="131" t="s">
        <v>751</v>
      </c>
      <c r="C619" s="131" t="s">
        <v>122</v>
      </c>
      <c r="D619" s="130">
        <v>6</v>
      </c>
      <c r="E619" s="130">
        <v>3</v>
      </c>
      <c r="I619" t="str">
        <f>VLOOKUP(C619,rome!A:B,2,0)</f>
        <v>Secrétaire</v>
      </c>
    </row>
    <row r="620" spans="1:9" ht="16.8">
      <c r="A620" t="str">
        <f t="shared" si="9"/>
        <v>1422_4</v>
      </c>
      <c r="B620" s="131" t="s">
        <v>751</v>
      </c>
      <c r="C620" s="131" t="s">
        <v>2319</v>
      </c>
      <c r="D620" s="130">
        <v>5</v>
      </c>
      <c r="E620" s="130">
        <v>4</v>
      </c>
      <c r="I620" t="str">
        <f>VLOOKUP(C620,rome!A:B,2,0)</f>
        <v>Agent / Agente de propreté de locaux</v>
      </c>
    </row>
    <row r="621" spans="1:9" ht="16.8">
      <c r="A621" t="str">
        <f t="shared" si="9"/>
        <v>1422_5</v>
      </c>
      <c r="B621" s="131" t="s">
        <v>751</v>
      </c>
      <c r="C621" s="131" t="s">
        <v>167</v>
      </c>
      <c r="D621" s="130">
        <v>5</v>
      </c>
      <c r="E621" s="130">
        <v>5</v>
      </c>
      <c r="I621" t="str">
        <f>VLOOKUP(C621,rome!A:B,2,0)</f>
        <v>Secrétaire médical / Secrétaire médicale</v>
      </c>
    </row>
    <row r="622" spans="1:9" ht="16.8">
      <c r="A622" t="str">
        <f t="shared" si="9"/>
        <v>1423_1</v>
      </c>
      <c r="B622" s="131" t="s">
        <v>755</v>
      </c>
      <c r="C622" s="131" t="s">
        <v>113</v>
      </c>
      <c r="D622" s="130">
        <v>10</v>
      </c>
      <c r="E622" s="130">
        <v>1</v>
      </c>
      <c r="I622" t="str">
        <f>VLOOKUP(C622,rome!A:B,2,0)</f>
        <v>Employé familial / Employée familiale</v>
      </c>
    </row>
    <row r="623" spans="1:9" ht="16.8">
      <c r="A623" t="str">
        <f t="shared" si="9"/>
        <v>1423_2</v>
      </c>
      <c r="B623" s="131" t="s">
        <v>755</v>
      </c>
      <c r="C623" s="131" t="s">
        <v>120</v>
      </c>
      <c r="D623" s="130">
        <v>8</v>
      </c>
      <c r="E623" s="130">
        <v>2</v>
      </c>
      <c r="I623" t="str">
        <f>VLOOKUP(C623,rome!A:B,2,0)</f>
        <v>Agent / Agente d'entretien des espaces verts</v>
      </c>
    </row>
    <row r="624" spans="1:9" ht="16.8">
      <c r="A624" t="str">
        <f t="shared" si="9"/>
        <v>1423_3</v>
      </c>
      <c r="B624" s="131" t="s">
        <v>755</v>
      </c>
      <c r="C624" s="131" t="s">
        <v>122</v>
      </c>
      <c r="D624" s="130">
        <v>6</v>
      </c>
      <c r="E624" s="130">
        <v>3</v>
      </c>
      <c r="I624" t="str">
        <f>VLOOKUP(C624,rome!A:B,2,0)</f>
        <v>Secrétaire</v>
      </c>
    </row>
    <row r="625" spans="1:9" ht="16.8">
      <c r="A625" t="str">
        <f t="shared" si="9"/>
        <v>1423_4</v>
      </c>
      <c r="B625" s="131" t="s">
        <v>755</v>
      </c>
      <c r="C625" s="131" t="s">
        <v>2319</v>
      </c>
      <c r="D625" s="130">
        <v>5</v>
      </c>
      <c r="E625" s="130">
        <v>4</v>
      </c>
      <c r="I625" t="str">
        <f>VLOOKUP(C625,rome!A:B,2,0)</f>
        <v>Agent / Agente de propreté de locaux</v>
      </c>
    </row>
    <row r="626" spans="1:9" ht="16.8">
      <c r="A626" t="str">
        <f t="shared" si="9"/>
        <v>1423_5</v>
      </c>
      <c r="B626" s="131" t="s">
        <v>755</v>
      </c>
      <c r="C626" s="131" t="s">
        <v>130</v>
      </c>
      <c r="D626" s="130">
        <v>4</v>
      </c>
      <c r="E626" s="130">
        <v>5</v>
      </c>
      <c r="I626" t="str">
        <f>VLOOKUP(C626,rome!A:B,2,0)</f>
        <v>Agent / Agente d'entretien du bâtiment</v>
      </c>
    </row>
    <row r="627" spans="1:9" ht="16.8">
      <c r="A627" t="str">
        <f t="shared" si="9"/>
        <v>1424_1</v>
      </c>
      <c r="B627" s="131" t="s">
        <v>733</v>
      </c>
      <c r="C627" s="131" t="s">
        <v>2319</v>
      </c>
      <c r="D627" s="130">
        <v>9</v>
      </c>
      <c r="E627" s="130">
        <v>1</v>
      </c>
      <c r="I627" t="str">
        <f>VLOOKUP(C627,rome!A:B,2,0)</f>
        <v>Agent / Agente de propreté de locaux</v>
      </c>
    </row>
    <row r="628" spans="1:9" ht="16.8">
      <c r="A628" t="str">
        <f t="shared" si="9"/>
        <v>1424_2</v>
      </c>
      <c r="B628" s="131" t="s">
        <v>733</v>
      </c>
      <c r="C628" s="131" t="s">
        <v>113</v>
      </c>
      <c r="D628" s="130">
        <v>8</v>
      </c>
      <c r="E628" s="130">
        <v>2</v>
      </c>
      <c r="I628" t="str">
        <f>VLOOKUP(C628,rome!A:B,2,0)</f>
        <v>Employé familial / Employée familiale</v>
      </c>
    </row>
    <row r="629" spans="1:9" ht="16.8">
      <c r="A629" t="str">
        <f t="shared" si="9"/>
        <v>1424_3</v>
      </c>
      <c r="B629" s="131" t="s">
        <v>733</v>
      </c>
      <c r="C629" s="131" t="s">
        <v>121</v>
      </c>
      <c r="D629" s="130">
        <v>7</v>
      </c>
      <c r="E629" s="130">
        <v>3</v>
      </c>
      <c r="I629" t="str">
        <f>VLOOKUP(C629,rome!A:B,2,0)</f>
        <v>Préparateur / Préparatrice de commandes</v>
      </c>
    </row>
    <row r="630" spans="1:9" ht="16.8">
      <c r="A630" t="str">
        <f t="shared" si="9"/>
        <v>1424_4</v>
      </c>
      <c r="B630" s="131" t="s">
        <v>733</v>
      </c>
      <c r="C630" s="131" t="s">
        <v>120</v>
      </c>
      <c r="D630" s="130">
        <v>6</v>
      </c>
      <c r="E630" s="130">
        <v>4</v>
      </c>
      <c r="I630" t="str">
        <f>VLOOKUP(C630,rome!A:B,2,0)</f>
        <v>Agent / Agente d'entretien des espaces verts</v>
      </c>
    </row>
    <row r="631" spans="1:9" ht="16.8">
      <c r="A631" t="str">
        <f t="shared" si="9"/>
        <v>1424_5</v>
      </c>
      <c r="B631" s="131" t="s">
        <v>733</v>
      </c>
      <c r="C631" s="131" t="s">
        <v>128</v>
      </c>
      <c r="D631" s="130">
        <v>6</v>
      </c>
      <c r="E631" s="130">
        <v>5</v>
      </c>
      <c r="I631" t="str">
        <f>VLOOKUP(C631,rome!A:B,2,0)</f>
        <v>Hôte / Hôtesse de caisse</v>
      </c>
    </row>
    <row r="632" spans="1:9" ht="16.8">
      <c r="A632" t="str">
        <f t="shared" si="9"/>
        <v>1425_1</v>
      </c>
      <c r="B632" s="131" t="s">
        <v>744</v>
      </c>
      <c r="C632" s="131" t="s">
        <v>2319</v>
      </c>
      <c r="D632" s="130">
        <v>18</v>
      </c>
      <c r="E632" s="130">
        <v>1</v>
      </c>
      <c r="I632" t="str">
        <f>VLOOKUP(C632,rome!A:B,2,0)</f>
        <v>Agent / Agente de propreté de locaux</v>
      </c>
    </row>
    <row r="633" spans="1:9" ht="16.8">
      <c r="A633" t="str">
        <f t="shared" si="9"/>
        <v>1425_2</v>
      </c>
      <c r="B633" s="131" t="s">
        <v>744</v>
      </c>
      <c r="C633" s="131" t="s">
        <v>136</v>
      </c>
      <c r="D633" s="130">
        <v>17</v>
      </c>
      <c r="E633" s="130">
        <v>2</v>
      </c>
      <c r="I633" t="str">
        <f>VLOOKUP(C633,rome!A:B,2,0)</f>
        <v>Agent / Agente de conditionnement</v>
      </c>
    </row>
    <row r="634" spans="1:9" ht="16.8">
      <c r="A634" t="str">
        <f t="shared" si="9"/>
        <v>1425_3</v>
      </c>
      <c r="B634" s="131" t="s">
        <v>744</v>
      </c>
      <c r="C634" s="131" t="s">
        <v>120</v>
      </c>
      <c r="D634" s="130">
        <v>13</v>
      </c>
      <c r="E634" s="130">
        <v>3</v>
      </c>
      <c r="I634" t="str">
        <f>VLOOKUP(C634,rome!A:B,2,0)</f>
        <v>Agent / Agente d'entretien des espaces verts</v>
      </c>
    </row>
    <row r="635" spans="1:9" ht="16.8">
      <c r="A635" t="str">
        <f t="shared" si="9"/>
        <v>1425_4</v>
      </c>
      <c r="B635" s="131" t="s">
        <v>744</v>
      </c>
      <c r="C635" s="131" t="s">
        <v>114</v>
      </c>
      <c r="D635" s="130">
        <v>12</v>
      </c>
      <c r="E635" s="130">
        <v>4</v>
      </c>
      <c r="I635" t="str">
        <f>VLOOKUP(C635,rome!A:B,2,0)</f>
        <v>Employé / Employée de rayon libre-service</v>
      </c>
    </row>
    <row r="636" spans="1:9" ht="16.8">
      <c r="A636" t="str">
        <f t="shared" si="9"/>
        <v>1425_5</v>
      </c>
      <c r="B636" s="131" t="s">
        <v>744</v>
      </c>
      <c r="C636" s="131" t="s">
        <v>113</v>
      </c>
      <c r="D636" s="130">
        <v>12</v>
      </c>
      <c r="E636" s="130">
        <v>5</v>
      </c>
      <c r="I636" t="str">
        <f>VLOOKUP(C636,rome!A:B,2,0)</f>
        <v>Employé familial / Employée familiale</v>
      </c>
    </row>
    <row r="637" spans="1:9" ht="16.8">
      <c r="A637" t="str">
        <f t="shared" si="9"/>
        <v>1499_1</v>
      </c>
      <c r="B637" s="131" t="s">
        <v>764</v>
      </c>
      <c r="C637" s="131" t="s">
        <v>2319</v>
      </c>
      <c r="D637" s="130">
        <v>169</v>
      </c>
      <c r="E637" s="130">
        <v>1</v>
      </c>
      <c r="I637" t="str">
        <f>VLOOKUP(C637,rome!A:B,2,0)</f>
        <v>Agent / Agente de propreté de locaux</v>
      </c>
    </row>
    <row r="638" spans="1:9" ht="16.8">
      <c r="A638" t="str">
        <f t="shared" si="9"/>
        <v>1499_2</v>
      </c>
      <c r="B638" s="131" t="s">
        <v>764</v>
      </c>
      <c r="C638" s="131" t="s">
        <v>113</v>
      </c>
      <c r="D638" s="130">
        <v>98</v>
      </c>
      <c r="E638" s="130">
        <v>2</v>
      </c>
      <c r="I638" t="str">
        <f>VLOOKUP(C638,rome!A:B,2,0)</f>
        <v>Employé familial / Employée familiale</v>
      </c>
    </row>
    <row r="639" spans="1:9" ht="16.8">
      <c r="A639" t="str">
        <f t="shared" si="9"/>
        <v>1499_3</v>
      </c>
      <c r="B639" s="131" t="s">
        <v>764</v>
      </c>
      <c r="C639" s="131" t="s">
        <v>114</v>
      </c>
      <c r="D639" s="130">
        <v>75</v>
      </c>
      <c r="E639" s="130">
        <v>3</v>
      </c>
      <c r="I639" t="str">
        <f>VLOOKUP(C639,rome!A:B,2,0)</f>
        <v>Employé / Employée de rayon libre-service</v>
      </c>
    </row>
    <row r="640" spans="1:9" ht="16.8">
      <c r="A640" t="str">
        <f t="shared" si="9"/>
        <v>1499_4</v>
      </c>
      <c r="B640" s="131" t="s">
        <v>764</v>
      </c>
      <c r="C640" s="131" t="s">
        <v>127</v>
      </c>
      <c r="D640" s="130">
        <v>66</v>
      </c>
      <c r="E640" s="130">
        <v>4</v>
      </c>
      <c r="I640" t="str">
        <f>VLOOKUP(C640,rome!A:B,2,0)</f>
        <v>Manœuvre bâtiment</v>
      </c>
    </row>
    <row r="641" spans="1:9" ht="16.8">
      <c r="A641" t="str">
        <f t="shared" si="9"/>
        <v>1499_5</v>
      </c>
      <c r="B641" s="131" t="s">
        <v>764</v>
      </c>
      <c r="C641" s="131" t="s">
        <v>116</v>
      </c>
      <c r="D641" s="130">
        <v>61</v>
      </c>
      <c r="E641" s="130">
        <v>5</v>
      </c>
      <c r="I641" t="str">
        <f>VLOOKUP(C641,rome!A:B,2,0)</f>
        <v>Conducteur-livreur / Conductrice-livreuse</v>
      </c>
    </row>
    <row r="642" spans="1:9" ht="16.8">
      <c r="A642" t="str">
        <f t="shared" si="9"/>
        <v>2701_1</v>
      </c>
      <c r="B642" s="131" t="s">
        <v>775</v>
      </c>
      <c r="C642" s="131" t="s">
        <v>114</v>
      </c>
      <c r="D642" s="130">
        <v>9</v>
      </c>
      <c r="E642" s="130">
        <v>1</v>
      </c>
      <c r="I642" t="str">
        <f>VLOOKUP(C642,rome!A:B,2,0)</f>
        <v>Employé / Employée de rayon libre-service</v>
      </c>
    </row>
    <row r="643" spans="1:9" ht="16.8">
      <c r="A643" t="str">
        <f t="shared" ref="A643:A706" si="10">B643&amp;"_"&amp;E643</f>
        <v>2701_2</v>
      </c>
      <c r="B643" s="131" t="s">
        <v>775</v>
      </c>
      <c r="C643" s="131" t="s">
        <v>118</v>
      </c>
      <c r="D643" s="130">
        <v>7</v>
      </c>
      <c r="E643" s="130">
        <v>2</v>
      </c>
      <c r="I643" t="str">
        <f>VLOOKUP(C643,rome!A:B,2,0)</f>
        <v>Vendeur / Vendeuse en prêt-à-porter</v>
      </c>
    </row>
    <row r="644" spans="1:9" ht="16.8">
      <c r="A644" t="str">
        <f t="shared" si="10"/>
        <v>2701_3</v>
      </c>
      <c r="B644" s="131" t="s">
        <v>775</v>
      </c>
      <c r="C644" s="131" t="s">
        <v>136</v>
      </c>
      <c r="D644" s="130">
        <v>7</v>
      </c>
      <c r="E644" s="130">
        <v>3</v>
      </c>
      <c r="I644" t="str">
        <f>VLOOKUP(C644,rome!A:B,2,0)</f>
        <v>Agent / Agente de conditionnement</v>
      </c>
    </row>
    <row r="645" spans="1:9" ht="16.8">
      <c r="A645" t="str">
        <f t="shared" si="10"/>
        <v>2701_4</v>
      </c>
      <c r="B645" s="131" t="s">
        <v>775</v>
      </c>
      <c r="C645" s="131" t="s">
        <v>2319</v>
      </c>
      <c r="D645" s="130">
        <v>7</v>
      </c>
      <c r="E645" s="130">
        <v>4</v>
      </c>
      <c r="I645" t="str">
        <f>VLOOKUP(C645,rome!A:B,2,0)</f>
        <v>Agent / Agente de propreté de locaux</v>
      </c>
    </row>
    <row r="646" spans="1:9" ht="16.8">
      <c r="A646" t="str">
        <f t="shared" si="10"/>
        <v>2701_5</v>
      </c>
      <c r="B646" s="131" t="s">
        <v>775</v>
      </c>
      <c r="C646" s="131" t="s">
        <v>113</v>
      </c>
      <c r="D646" s="130">
        <v>5</v>
      </c>
      <c r="E646" s="130">
        <v>5</v>
      </c>
      <c r="I646" t="str">
        <f>VLOOKUP(C646,rome!A:B,2,0)</f>
        <v>Employé familial / Employée familiale</v>
      </c>
    </row>
    <row r="647" spans="1:9" ht="16.8">
      <c r="A647" t="str">
        <f t="shared" si="10"/>
        <v>2702_1</v>
      </c>
      <c r="B647" s="131" t="s">
        <v>787</v>
      </c>
      <c r="C647" s="131" t="s">
        <v>2319</v>
      </c>
      <c r="D647" s="130">
        <v>17</v>
      </c>
      <c r="E647" s="130">
        <v>1</v>
      </c>
      <c r="I647" t="str">
        <f>VLOOKUP(C647,rome!A:B,2,0)</f>
        <v>Agent / Agente de propreté de locaux</v>
      </c>
    </row>
    <row r="648" spans="1:9" ht="16.8">
      <c r="A648" t="str">
        <f t="shared" si="10"/>
        <v>2702_2</v>
      </c>
      <c r="B648" s="131" t="s">
        <v>787</v>
      </c>
      <c r="C648" s="131" t="s">
        <v>113</v>
      </c>
      <c r="D648" s="130">
        <v>12</v>
      </c>
      <c r="E648" s="130">
        <v>2</v>
      </c>
      <c r="I648" t="str">
        <f>VLOOKUP(C648,rome!A:B,2,0)</f>
        <v>Employé familial / Employée familiale</v>
      </c>
    </row>
    <row r="649" spans="1:9" ht="16.8">
      <c r="A649" t="str">
        <f t="shared" si="10"/>
        <v>2702_3</v>
      </c>
      <c r="B649" s="131" t="s">
        <v>787</v>
      </c>
      <c r="C649" s="131" t="s">
        <v>114</v>
      </c>
      <c r="D649" s="130">
        <v>11</v>
      </c>
      <c r="E649" s="130">
        <v>3</v>
      </c>
      <c r="I649" t="str">
        <f>VLOOKUP(C649,rome!A:B,2,0)</f>
        <v>Employé / Employée de rayon libre-service</v>
      </c>
    </row>
    <row r="650" spans="1:9" ht="16.8">
      <c r="A650" t="str">
        <f t="shared" si="10"/>
        <v>2702_4</v>
      </c>
      <c r="B650" s="131" t="s">
        <v>787</v>
      </c>
      <c r="C650" s="131" t="s">
        <v>136</v>
      </c>
      <c r="D650" s="130">
        <v>10</v>
      </c>
      <c r="E650" s="130">
        <v>4</v>
      </c>
      <c r="I650" t="str">
        <f>VLOOKUP(C650,rome!A:B,2,0)</f>
        <v>Agent / Agente de conditionnement</v>
      </c>
    </row>
    <row r="651" spans="1:9" ht="16.8">
      <c r="A651" t="str">
        <f t="shared" si="10"/>
        <v>2702_5</v>
      </c>
      <c r="B651" s="131" t="s">
        <v>787</v>
      </c>
      <c r="C651" s="131" t="s">
        <v>128</v>
      </c>
      <c r="D651" s="130">
        <v>6</v>
      </c>
      <c r="E651" s="130">
        <v>5</v>
      </c>
      <c r="I651" t="str">
        <f>VLOOKUP(C651,rome!A:B,2,0)</f>
        <v>Hôte / Hôtesse de caisse</v>
      </c>
    </row>
    <row r="652" spans="1:9" ht="16.8">
      <c r="A652" t="str">
        <f t="shared" si="10"/>
        <v>2703_1</v>
      </c>
      <c r="B652" s="131" t="s">
        <v>786</v>
      </c>
      <c r="C652" s="131" t="s">
        <v>120</v>
      </c>
      <c r="D652" s="130">
        <v>9</v>
      </c>
      <c r="E652" s="130">
        <v>1</v>
      </c>
      <c r="I652" t="str">
        <f>VLOOKUP(C652,rome!A:B,2,0)</f>
        <v>Agent / Agente d'entretien des espaces verts</v>
      </c>
    </row>
    <row r="653" spans="1:9" ht="16.8">
      <c r="A653" t="str">
        <f t="shared" si="10"/>
        <v>2703_2</v>
      </c>
      <c r="B653" s="131" t="s">
        <v>786</v>
      </c>
      <c r="C653" s="131" t="s">
        <v>114</v>
      </c>
      <c r="D653" s="130">
        <v>9</v>
      </c>
      <c r="E653" s="130">
        <v>2</v>
      </c>
      <c r="I653" t="str">
        <f>VLOOKUP(C653,rome!A:B,2,0)</f>
        <v>Employé / Employée de rayon libre-service</v>
      </c>
    </row>
    <row r="654" spans="1:9" ht="16.8">
      <c r="A654" t="str">
        <f t="shared" si="10"/>
        <v>2703_3</v>
      </c>
      <c r="B654" s="131" t="s">
        <v>786</v>
      </c>
      <c r="C654" s="131" t="s">
        <v>136</v>
      </c>
      <c r="D654" s="130">
        <v>9</v>
      </c>
      <c r="E654" s="130">
        <v>3</v>
      </c>
      <c r="I654" t="str">
        <f>VLOOKUP(C654,rome!A:B,2,0)</f>
        <v>Agent / Agente de conditionnement</v>
      </c>
    </row>
    <row r="655" spans="1:9" ht="16.8">
      <c r="A655" t="str">
        <f t="shared" si="10"/>
        <v>2703_4</v>
      </c>
      <c r="B655" s="131" t="s">
        <v>786</v>
      </c>
      <c r="C655" s="131" t="s">
        <v>113</v>
      </c>
      <c r="D655" s="130">
        <v>9</v>
      </c>
      <c r="E655" s="130">
        <v>4</v>
      </c>
      <c r="I655" t="str">
        <f>VLOOKUP(C655,rome!A:B,2,0)</f>
        <v>Employé familial / Employée familiale</v>
      </c>
    </row>
    <row r="656" spans="1:9" ht="16.8">
      <c r="A656" t="str">
        <f t="shared" si="10"/>
        <v>2703_5</v>
      </c>
      <c r="B656" s="131" t="s">
        <v>786</v>
      </c>
      <c r="C656" s="131" t="s">
        <v>1724</v>
      </c>
      <c r="D656" s="130">
        <v>4</v>
      </c>
      <c r="E656" s="130">
        <v>5</v>
      </c>
      <c r="I656" t="str">
        <f>VLOOKUP(C656,rome!A:B,2,0)</f>
        <v>Jardinier / Jardinière paysagiste</v>
      </c>
    </row>
    <row r="657" spans="1:9" ht="16.8">
      <c r="A657" t="str">
        <f t="shared" si="10"/>
        <v>2704_1</v>
      </c>
      <c r="B657" s="131" t="s">
        <v>788</v>
      </c>
      <c r="C657" s="131" t="s">
        <v>114</v>
      </c>
      <c r="D657" s="130">
        <v>6</v>
      </c>
      <c r="E657" s="130">
        <v>1</v>
      </c>
      <c r="I657" t="str">
        <f>VLOOKUP(C657,rome!A:B,2,0)</f>
        <v>Employé / Employée de rayon libre-service</v>
      </c>
    </row>
    <row r="658" spans="1:9" ht="16.8">
      <c r="A658" t="str">
        <f t="shared" si="10"/>
        <v>2704_2</v>
      </c>
      <c r="B658" s="131" t="s">
        <v>788</v>
      </c>
      <c r="C658" s="131" t="s">
        <v>113</v>
      </c>
      <c r="D658" s="130">
        <v>5</v>
      </c>
      <c r="E658" s="130">
        <v>2</v>
      </c>
      <c r="I658" t="str">
        <f>VLOOKUP(C658,rome!A:B,2,0)</f>
        <v>Employé familial / Employée familiale</v>
      </c>
    </row>
    <row r="659" spans="1:9" ht="16.8">
      <c r="A659" t="str">
        <f t="shared" si="10"/>
        <v>2704_3</v>
      </c>
      <c r="B659" s="131" t="s">
        <v>788</v>
      </c>
      <c r="C659" s="131" t="s">
        <v>1141</v>
      </c>
      <c r="D659" s="130">
        <v>4</v>
      </c>
      <c r="E659" s="130">
        <v>3</v>
      </c>
      <c r="I659" t="str">
        <f>VLOOKUP(C659,rome!A:B,2,0)</f>
        <v>Employé / Employée de restauration collective</v>
      </c>
    </row>
    <row r="660" spans="1:9" ht="16.8">
      <c r="A660" t="str">
        <f t="shared" si="10"/>
        <v>2704_4</v>
      </c>
      <c r="B660" s="131" t="s">
        <v>788</v>
      </c>
      <c r="C660" s="131" t="s">
        <v>125</v>
      </c>
      <c r="D660" s="130">
        <v>3</v>
      </c>
      <c r="E660" s="130">
        <v>4</v>
      </c>
      <c r="I660" t="str">
        <f>VLOOKUP(C660,rome!A:B,2,0)</f>
        <v>Chargé / Chargée d'accueil</v>
      </c>
    </row>
    <row r="661" spans="1:9" ht="16.8">
      <c r="A661" t="str">
        <f t="shared" si="10"/>
        <v>2704_5</v>
      </c>
      <c r="B661" s="131" t="s">
        <v>788</v>
      </c>
      <c r="C661" s="131" t="s">
        <v>121</v>
      </c>
      <c r="D661" s="130">
        <v>3</v>
      </c>
      <c r="E661" s="130">
        <v>5</v>
      </c>
      <c r="I661" t="str">
        <f>VLOOKUP(C661,rome!A:B,2,0)</f>
        <v>Préparateur / Préparatrice de commandes</v>
      </c>
    </row>
    <row r="662" spans="1:9" ht="16.8">
      <c r="A662" t="str">
        <f t="shared" si="10"/>
        <v>2705_1</v>
      </c>
      <c r="B662" s="131" t="s">
        <v>781</v>
      </c>
      <c r="C662" s="131" t="s">
        <v>189</v>
      </c>
      <c r="D662" s="130">
        <v>3</v>
      </c>
      <c r="E662" s="130">
        <v>1</v>
      </c>
      <c r="I662" t="str">
        <f>VLOOKUP(C662,rome!A:B,2,0)</f>
        <v>Assembleur monteur / Assembleuse monteuse</v>
      </c>
    </row>
    <row r="663" spans="1:9" ht="16.8">
      <c r="A663" t="str">
        <f t="shared" si="10"/>
        <v>2705_2</v>
      </c>
      <c r="B663" s="131" t="s">
        <v>781</v>
      </c>
      <c r="C663" s="131" t="s">
        <v>2319</v>
      </c>
      <c r="D663" s="130">
        <v>3</v>
      </c>
      <c r="E663" s="130">
        <v>2</v>
      </c>
      <c r="I663" t="str">
        <f>VLOOKUP(C663,rome!A:B,2,0)</f>
        <v>Agent / Agente de propreté de locaux</v>
      </c>
    </row>
    <row r="664" spans="1:9" ht="16.8">
      <c r="A664" t="str">
        <f t="shared" si="10"/>
        <v>2705_3</v>
      </c>
      <c r="B664" s="131" t="s">
        <v>781</v>
      </c>
      <c r="C664" s="131" t="s">
        <v>125</v>
      </c>
      <c r="D664" s="130">
        <v>3</v>
      </c>
      <c r="E664" s="130">
        <v>3</v>
      </c>
      <c r="I664" t="str">
        <f>VLOOKUP(C664,rome!A:B,2,0)</f>
        <v>Chargé / Chargée d'accueil</v>
      </c>
    </row>
    <row r="665" spans="1:9" ht="16.8">
      <c r="A665" t="str">
        <f t="shared" si="10"/>
        <v>2705_4</v>
      </c>
      <c r="B665" s="131" t="s">
        <v>781</v>
      </c>
      <c r="C665" s="131" t="s">
        <v>2534</v>
      </c>
      <c r="D665" s="130">
        <v>3</v>
      </c>
      <c r="E665" s="130">
        <v>4</v>
      </c>
      <c r="I665" t="str">
        <f>VLOOKUP(C665,rome!A:B,2,0)</f>
        <v>Magasinier / Magasinière</v>
      </c>
    </row>
    <row r="666" spans="1:9" ht="16.8">
      <c r="A666" t="str">
        <f t="shared" si="10"/>
        <v>2705_5</v>
      </c>
      <c r="B666" s="131" t="s">
        <v>781</v>
      </c>
      <c r="C666" s="131" t="s">
        <v>1729</v>
      </c>
      <c r="D666" s="130">
        <v>2</v>
      </c>
      <c r="E666" s="130">
        <v>5</v>
      </c>
      <c r="I666" t="str">
        <f>VLOOKUP(C666,rome!A:B,2,0)</f>
        <v>Chef / Cheffe d'équipe paysagiste</v>
      </c>
    </row>
    <row r="667" spans="1:9" ht="16.8">
      <c r="A667" t="str">
        <f t="shared" si="10"/>
        <v>2706_1</v>
      </c>
      <c r="B667" s="131" t="s">
        <v>765</v>
      </c>
      <c r="C667" s="131" t="s">
        <v>114</v>
      </c>
      <c r="D667" s="130">
        <v>12</v>
      </c>
      <c r="E667" s="130">
        <v>1</v>
      </c>
      <c r="I667" t="str">
        <f>VLOOKUP(C667,rome!A:B,2,0)</f>
        <v>Employé / Employée de rayon libre-service</v>
      </c>
    </row>
    <row r="668" spans="1:9" ht="16.8">
      <c r="A668" t="str">
        <f t="shared" si="10"/>
        <v>2706_2</v>
      </c>
      <c r="B668" s="131" t="s">
        <v>765</v>
      </c>
      <c r="C668" s="131" t="s">
        <v>120</v>
      </c>
      <c r="D668" s="130">
        <v>10</v>
      </c>
      <c r="E668" s="130">
        <v>2</v>
      </c>
      <c r="I668" t="str">
        <f>VLOOKUP(C668,rome!A:B,2,0)</f>
        <v>Agent / Agente d'entretien des espaces verts</v>
      </c>
    </row>
    <row r="669" spans="1:9" ht="16.8">
      <c r="A669" t="str">
        <f t="shared" si="10"/>
        <v>2706_3</v>
      </c>
      <c r="B669" s="131" t="s">
        <v>765</v>
      </c>
      <c r="C669" s="131" t="s">
        <v>113</v>
      </c>
      <c r="D669" s="130">
        <v>10</v>
      </c>
      <c r="E669" s="130">
        <v>3</v>
      </c>
      <c r="I669" t="str">
        <f>VLOOKUP(C669,rome!A:B,2,0)</f>
        <v>Employé familial / Employée familiale</v>
      </c>
    </row>
    <row r="670" spans="1:9" ht="16.8">
      <c r="A670" t="str">
        <f t="shared" si="10"/>
        <v>2706_4</v>
      </c>
      <c r="B670" s="131" t="s">
        <v>765</v>
      </c>
      <c r="C670" s="131" t="s">
        <v>136</v>
      </c>
      <c r="D670" s="130">
        <v>9</v>
      </c>
      <c r="E670" s="130">
        <v>4</v>
      </c>
      <c r="I670" t="str">
        <f>VLOOKUP(C670,rome!A:B,2,0)</f>
        <v>Agent / Agente de conditionnement</v>
      </c>
    </row>
    <row r="671" spans="1:9" ht="16.8">
      <c r="A671" t="str">
        <f t="shared" si="10"/>
        <v>2706_5</v>
      </c>
      <c r="B671" s="131" t="s">
        <v>765</v>
      </c>
      <c r="C671" s="131" t="s">
        <v>2319</v>
      </c>
      <c r="D671" s="130">
        <v>9</v>
      </c>
      <c r="E671" s="130">
        <v>5</v>
      </c>
      <c r="I671" t="str">
        <f>VLOOKUP(C671,rome!A:B,2,0)</f>
        <v>Agent / Agente de propreté de locaux</v>
      </c>
    </row>
    <row r="672" spans="1:9" ht="16.8">
      <c r="A672" t="str">
        <f t="shared" si="10"/>
        <v>2707_1</v>
      </c>
      <c r="B672" s="131" t="s">
        <v>785</v>
      </c>
      <c r="C672" s="131" t="s">
        <v>114</v>
      </c>
      <c r="D672" s="130">
        <v>17</v>
      </c>
      <c r="E672" s="130">
        <v>1</v>
      </c>
      <c r="I672" t="str">
        <f>VLOOKUP(C672,rome!A:B,2,0)</f>
        <v>Employé / Employée de rayon libre-service</v>
      </c>
    </row>
    <row r="673" spans="1:9" ht="16.8">
      <c r="A673" t="str">
        <f t="shared" si="10"/>
        <v>2707_2</v>
      </c>
      <c r="B673" s="131" t="s">
        <v>785</v>
      </c>
      <c r="C673" s="131" t="s">
        <v>113</v>
      </c>
      <c r="D673" s="130">
        <v>11</v>
      </c>
      <c r="E673" s="130">
        <v>2</v>
      </c>
      <c r="I673" t="str">
        <f>VLOOKUP(C673,rome!A:B,2,0)</f>
        <v>Employé familial / Employée familiale</v>
      </c>
    </row>
    <row r="674" spans="1:9" ht="16.8">
      <c r="A674" t="str">
        <f t="shared" si="10"/>
        <v>2707_3</v>
      </c>
      <c r="B674" s="131" t="s">
        <v>785</v>
      </c>
      <c r="C674" s="131" t="s">
        <v>136</v>
      </c>
      <c r="D674" s="130">
        <v>8</v>
      </c>
      <c r="E674" s="130">
        <v>3</v>
      </c>
      <c r="I674" t="str">
        <f>VLOOKUP(C674,rome!A:B,2,0)</f>
        <v>Agent / Agente de conditionnement</v>
      </c>
    </row>
    <row r="675" spans="1:9" ht="16.8">
      <c r="A675" t="str">
        <f t="shared" si="10"/>
        <v>2707_4</v>
      </c>
      <c r="B675" s="131" t="s">
        <v>785</v>
      </c>
      <c r="C675" s="131" t="s">
        <v>120</v>
      </c>
      <c r="D675" s="130">
        <v>6</v>
      </c>
      <c r="E675" s="130">
        <v>4</v>
      </c>
      <c r="I675" t="str">
        <f>VLOOKUP(C675,rome!A:B,2,0)</f>
        <v>Agent / Agente d'entretien des espaces verts</v>
      </c>
    </row>
    <row r="676" spans="1:9" ht="16.8">
      <c r="A676" t="str">
        <f t="shared" si="10"/>
        <v>2707_5</v>
      </c>
      <c r="B676" s="131" t="s">
        <v>785</v>
      </c>
      <c r="C676" s="131" t="s">
        <v>118</v>
      </c>
      <c r="D676" s="130">
        <v>6</v>
      </c>
      <c r="E676" s="130">
        <v>5</v>
      </c>
      <c r="I676" t="str">
        <f>VLOOKUP(C676,rome!A:B,2,0)</f>
        <v>Vendeur / Vendeuse en prêt-à-porter</v>
      </c>
    </row>
    <row r="677" spans="1:9" ht="16.8">
      <c r="A677" t="str">
        <f t="shared" si="10"/>
        <v>2708_1</v>
      </c>
      <c r="B677" s="131" t="s">
        <v>768</v>
      </c>
      <c r="C677" s="131" t="s">
        <v>114</v>
      </c>
      <c r="D677" s="130">
        <v>9</v>
      </c>
      <c r="E677" s="130">
        <v>1</v>
      </c>
      <c r="I677" t="str">
        <f>VLOOKUP(C677,rome!A:B,2,0)</f>
        <v>Employé / Employée de rayon libre-service</v>
      </c>
    </row>
    <row r="678" spans="1:9" ht="16.8">
      <c r="A678" t="str">
        <f t="shared" si="10"/>
        <v>2708_2</v>
      </c>
      <c r="B678" s="131" t="s">
        <v>768</v>
      </c>
      <c r="C678" s="131" t="s">
        <v>136</v>
      </c>
      <c r="D678" s="130">
        <v>8</v>
      </c>
      <c r="E678" s="130">
        <v>2</v>
      </c>
      <c r="I678" t="str">
        <f>VLOOKUP(C678,rome!A:B,2,0)</f>
        <v>Agent / Agente de conditionnement</v>
      </c>
    </row>
    <row r="679" spans="1:9" ht="16.8">
      <c r="A679" t="str">
        <f t="shared" si="10"/>
        <v>2708_3</v>
      </c>
      <c r="B679" s="131" t="s">
        <v>768</v>
      </c>
      <c r="C679" s="131" t="s">
        <v>113</v>
      </c>
      <c r="D679" s="130">
        <v>8</v>
      </c>
      <c r="E679" s="130">
        <v>3</v>
      </c>
      <c r="I679" t="str">
        <f>VLOOKUP(C679,rome!A:B,2,0)</f>
        <v>Employé familial / Employée familiale</v>
      </c>
    </row>
    <row r="680" spans="1:9" ht="16.8">
      <c r="A680" t="str">
        <f t="shared" si="10"/>
        <v>2708_4</v>
      </c>
      <c r="B680" s="131" t="s">
        <v>768</v>
      </c>
      <c r="C680" s="131" t="s">
        <v>120</v>
      </c>
      <c r="D680" s="130">
        <v>5</v>
      </c>
      <c r="E680" s="130">
        <v>4</v>
      </c>
      <c r="I680" t="str">
        <f>VLOOKUP(C680,rome!A:B,2,0)</f>
        <v>Agent / Agente d'entretien des espaces verts</v>
      </c>
    </row>
    <row r="681" spans="1:9" ht="16.8">
      <c r="A681" t="str">
        <f t="shared" si="10"/>
        <v>2708_5</v>
      </c>
      <c r="B681" s="131" t="s">
        <v>768</v>
      </c>
      <c r="C681" s="131" t="s">
        <v>2319</v>
      </c>
      <c r="D681" s="130">
        <v>5</v>
      </c>
      <c r="E681" s="130">
        <v>5</v>
      </c>
      <c r="I681" t="str">
        <f>VLOOKUP(C681,rome!A:B,2,0)</f>
        <v>Agent / Agente de propreté de locaux</v>
      </c>
    </row>
    <row r="682" spans="1:9" ht="16.8">
      <c r="A682" t="str">
        <f t="shared" si="10"/>
        <v>2709_1</v>
      </c>
      <c r="B682" s="131" t="s">
        <v>767</v>
      </c>
      <c r="C682" s="131" t="s">
        <v>136</v>
      </c>
      <c r="D682" s="130">
        <v>2</v>
      </c>
      <c r="E682" s="130">
        <v>1</v>
      </c>
      <c r="I682" t="str">
        <f>VLOOKUP(C682,rome!A:B,2,0)</f>
        <v>Agent / Agente de conditionnement</v>
      </c>
    </row>
    <row r="683" spans="1:9" ht="16.8">
      <c r="A683" t="str">
        <f t="shared" si="10"/>
        <v>2709_2</v>
      </c>
      <c r="B683" s="131" t="s">
        <v>767</v>
      </c>
      <c r="C683" s="131" t="s">
        <v>217</v>
      </c>
      <c r="D683" s="130">
        <v>2</v>
      </c>
      <c r="E683" s="130">
        <v>2</v>
      </c>
      <c r="I683" t="str">
        <f>VLOOKUP(C683,rome!A:B,2,0)</f>
        <v>Technicien / Technicienne de maintenance industrielle</v>
      </c>
    </row>
    <row r="684" spans="1:9" ht="16.8">
      <c r="A684" t="str">
        <f t="shared" si="10"/>
        <v>2709_3</v>
      </c>
      <c r="B684" s="131" t="s">
        <v>767</v>
      </c>
      <c r="C684" s="131" t="s">
        <v>113</v>
      </c>
      <c r="D684" s="130">
        <v>2</v>
      </c>
      <c r="E684" s="130">
        <v>3</v>
      </c>
      <c r="I684" t="str">
        <f>VLOOKUP(C684,rome!A:B,2,0)</f>
        <v>Employé familial / Employée familiale</v>
      </c>
    </row>
    <row r="685" spans="1:9" ht="16.8">
      <c r="A685" t="str">
        <f t="shared" si="10"/>
        <v>2709_4</v>
      </c>
      <c r="B685" s="131" t="s">
        <v>767</v>
      </c>
      <c r="C685" s="131" t="s">
        <v>235</v>
      </c>
      <c r="D685" s="130">
        <v>2</v>
      </c>
      <c r="E685" s="130">
        <v>4</v>
      </c>
      <c r="I685" t="str">
        <f>VLOOKUP(C685,rome!A:B,2,0)</f>
        <v>Responsable en organisation en entreprise</v>
      </c>
    </row>
    <row r="686" spans="1:9" ht="16.8">
      <c r="A686" t="str">
        <f t="shared" si="10"/>
        <v>2709_5</v>
      </c>
      <c r="B686" s="131" t="s">
        <v>767</v>
      </c>
      <c r="C686" s="131" t="s">
        <v>120</v>
      </c>
      <c r="D686" s="130">
        <v>1</v>
      </c>
      <c r="E686" s="130">
        <v>5</v>
      </c>
      <c r="I686" t="str">
        <f>VLOOKUP(C686,rome!A:B,2,0)</f>
        <v>Agent / Agente d'entretien des espaces verts</v>
      </c>
    </row>
    <row r="687" spans="1:9" ht="16.8">
      <c r="A687" t="str">
        <f t="shared" si="10"/>
        <v>2710_1</v>
      </c>
      <c r="B687" s="131" t="s">
        <v>769</v>
      </c>
      <c r="C687" s="131" t="s">
        <v>120</v>
      </c>
      <c r="D687" s="130">
        <v>4</v>
      </c>
      <c r="E687" s="130">
        <v>1</v>
      </c>
      <c r="I687" t="str">
        <f>VLOOKUP(C687,rome!A:B,2,0)</f>
        <v>Agent / Agente d'entretien des espaces verts</v>
      </c>
    </row>
    <row r="688" spans="1:9" ht="16.8">
      <c r="A688" t="str">
        <f t="shared" si="10"/>
        <v>2710_2</v>
      </c>
      <c r="B688" s="131" t="s">
        <v>769</v>
      </c>
      <c r="C688" s="131" t="s">
        <v>118</v>
      </c>
      <c r="D688" s="130">
        <v>3</v>
      </c>
      <c r="E688" s="130">
        <v>2</v>
      </c>
      <c r="I688" t="str">
        <f>VLOOKUP(C688,rome!A:B,2,0)</f>
        <v>Vendeur / Vendeuse en prêt-à-porter</v>
      </c>
    </row>
    <row r="689" spans="1:9" ht="16.8">
      <c r="A689" t="str">
        <f t="shared" si="10"/>
        <v>2710_3</v>
      </c>
      <c r="B689" s="131" t="s">
        <v>769</v>
      </c>
      <c r="C689" s="131" t="s">
        <v>128</v>
      </c>
      <c r="D689" s="130">
        <v>3</v>
      </c>
      <c r="E689" s="130">
        <v>3</v>
      </c>
      <c r="I689" t="str">
        <f>VLOOKUP(C689,rome!A:B,2,0)</f>
        <v>Hôte / Hôtesse de caisse</v>
      </c>
    </row>
    <row r="690" spans="1:9" ht="16.8">
      <c r="A690" t="str">
        <f t="shared" si="10"/>
        <v>2710_4</v>
      </c>
      <c r="B690" s="131" t="s">
        <v>769</v>
      </c>
      <c r="C690" s="131" t="s">
        <v>1141</v>
      </c>
      <c r="D690" s="130">
        <v>3</v>
      </c>
      <c r="E690" s="130">
        <v>4</v>
      </c>
      <c r="I690" t="str">
        <f>VLOOKUP(C690,rome!A:B,2,0)</f>
        <v>Employé / Employée de restauration collective</v>
      </c>
    </row>
    <row r="691" spans="1:9" ht="16.8">
      <c r="A691" t="str">
        <f t="shared" si="10"/>
        <v>2710_5</v>
      </c>
      <c r="B691" s="131" t="s">
        <v>769</v>
      </c>
      <c r="C691" s="131" t="s">
        <v>195</v>
      </c>
      <c r="D691" s="130">
        <v>2</v>
      </c>
      <c r="E691" s="130">
        <v>5</v>
      </c>
      <c r="I691" t="str">
        <f>VLOOKUP(C691,rome!A:B,2,0)</f>
        <v>Conseiller / Conseillère immobilier</v>
      </c>
    </row>
    <row r="692" spans="1:9" ht="16.8">
      <c r="A692" t="str">
        <f t="shared" si="10"/>
        <v>2711_1</v>
      </c>
      <c r="B692" s="131" t="s">
        <v>771</v>
      </c>
      <c r="C692" s="131" t="s">
        <v>2510</v>
      </c>
      <c r="D692" s="130">
        <v>4</v>
      </c>
      <c r="E692" s="130">
        <v>1</v>
      </c>
      <c r="I692" t="str">
        <f>VLOOKUP(C692,rome!A:B,2,0)</f>
        <v>Développeur / Développeuse web</v>
      </c>
    </row>
    <row r="693" spans="1:9" ht="16.8">
      <c r="A693" t="str">
        <f t="shared" si="10"/>
        <v>2711_2</v>
      </c>
      <c r="B693" s="131" t="s">
        <v>771</v>
      </c>
      <c r="C693" s="131" t="s">
        <v>122</v>
      </c>
      <c r="D693" s="130">
        <v>3</v>
      </c>
      <c r="E693" s="130">
        <v>2</v>
      </c>
      <c r="I693" t="str">
        <f>VLOOKUP(C693,rome!A:B,2,0)</f>
        <v>Secrétaire</v>
      </c>
    </row>
    <row r="694" spans="1:9" ht="16.8">
      <c r="A694" t="str">
        <f t="shared" si="10"/>
        <v>2711_3</v>
      </c>
      <c r="B694" s="131" t="s">
        <v>771</v>
      </c>
      <c r="C694" s="131" t="s">
        <v>149</v>
      </c>
      <c r="D694" s="130">
        <v>2</v>
      </c>
      <c r="E694" s="130">
        <v>3</v>
      </c>
      <c r="I694" t="str">
        <f>VLOOKUP(C694,rome!A:B,2,0)</f>
        <v>Esthéticien / Esthéticienne</v>
      </c>
    </row>
    <row r="695" spans="1:9" ht="16.8">
      <c r="A695" t="str">
        <f t="shared" si="10"/>
        <v>2711_4</v>
      </c>
      <c r="B695" s="131" t="s">
        <v>771</v>
      </c>
      <c r="C695" s="131" t="s">
        <v>114</v>
      </c>
      <c r="D695" s="130">
        <v>2</v>
      </c>
      <c r="E695" s="130">
        <v>4</v>
      </c>
      <c r="I695" t="str">
        <f>VLOOKUP(C695,rome!A:B,2,0)</f>
        <v>Employé / Employée de rayon libre-service</v>
      </c>
    </row>
    <row r="696" spans="1:9" ht="16.8">
      <c r="A696" t="str">
        <f t="shared" si="10"/>
        <v>2711_5</v>
      </c>
      <c r="B696" s="131" t="s">
        <v>771</v>
      </c>
      <c r="C696" s="131" t="s">
        <v>126</v>
      </c>
      <c r="D696" s="130">
        <v>2</v>
      </c>
      <c r="E696" s="130">
        <v>5</v>
      </c>
      <c r="I696" t="str">
        <f>VLOOKUP(C696,rome!A:B,2,0)</f>
        <v>Plongeur officier / Plongeuse officière de cuisine</v>
      </c>
    </row>
    <row r="697" spans="1:9" ht="16.8">
      <c r="A697" t="str">
        <f t="shared" si="10"/>
        <v>2712_1</v>
      </c>
      <c r="B697" s="131" t="s">
        <v>777</v>
      </c>
      <c r="C697" s="131" t="s">
        <v>136</v>
      </c>
      <c r="D697" s="130">
        <v>11</v>
      </c>
      <c r="E697" s="130">
        <v>1</v>
      </c>
      <c r="I697" t="str">
        <f>VLOOKUP(C697,rome!A:B,2,0)</f>
        <v>Agent / Agente de conditionnement</v>
      </c>
    </row>
    <row r="698" spans="1:9" ht="16.8">
      <c r="A698" t="str">
        <f t="shared" si="10"/>
        <v>2712_2</v>
      </c>
      <c r="B698" s="131" t="s">
        <v>777</v>
      </c>
      <c r="C698" s="131" t="s">
        <v>2319</v>
      </c>
      <c r="D698" s="130">
        <v>11</v>
      </c>
      <c r="E698" s="130">
        <v>2</v>
      </c>
      <c r="I698" t="str">
        <f>VLOOKUP(C698,rome!A:B,2,0)</f>
        <v>Agent / Agente de propreté de locaux</v>
      </c>
    </row>
    <row r="699" spans="1:9" ht="16.8">
      <c r="A699" t="str">
        <f t="shared" si="10"/>
        <v>2712_3</v>
      </c>
      <c r="B699" s="131" t="s">
        <v>777</v>
      </c>
      <c r="C699" s="131" t="s">
        <v>114</v>
      </c>
      <c r="D699" s="130">
        <v>9</v>
      </c>
      <c r="E699" s="130">
        <v>3</v>
      </c>
      <c r="I699" t="str">
        <f>VLOOKUP(C699,rome!A:B,2,0)</f>
        <v>Employé / Employée de rayon libre-service</v>
      </c>
    </row>
    <row r="700" spans="1:9" ht="16.8">
      <c r="A700" t="str">
        <f t="shared" si="10"/>
        <v>2712_4</v>
      </c>
      <c r="B700" s="131" t="s">
        <v>777</v>
      </c>
      <c r="C700" s="131" t="s">
        <v>121</v>
      </c>
      <c r="D700" s="130">
        <v>9</v>
      </c>
      <c r="E700" s="130">
        <v>4</v>
      </c>
      <c r="I700" t="str">
        <f>VLOOKUP(C700,rome!A:B,2,0)</f>
        <v>Préparateur / Préparatrice de commandes</v>
      </c>
    </row>
    <row r="701" spans="1:9" ht="16.8">
      <c r="A701" t="str">
        <f t="shared" si="10"/>
        <v>2712_5</v>
      </c>
      <c r="B701" s="131" t="s">
        <v>777</v>
      </c>
      <c r="C701" s="131" t="s">
        <v>113</v>
      </c>
      <c r="D701" s="130">
        <v>7</v>
      </c>
      <c r="E701" s="130">
        <v>5</v>
      </c>
      <c r="I701" t="str">
        <f>VLOOKUP(C701,rome!A:B,2,0)</f>
        <v>Employé familial / Employée familiale</v>
      </c>
    </row>
    <row r="702" spans="1:9" ht="16.8">
      <c r="A702" t="str">
        <f t="shared" si="10"/>
        <v>2713_1</v>
      </c>
      <c r="B702" s="131" t="s">
        <v>773</v>
      </c>
      <c r="C702" s="131" t="s">
        <v>114</v>
      </c>
      <c r="D702" s="130">
        <v>17</v>
      </c>
      <c r="E702" s="130">
        <v>1</v>
      </c>
      <c r="I702" t="str">
        <f>VLOOKUP(C702,rome!A:B,2,0)</f>
        <v>Employé / Employée de rayon libre-service</v>
      </c>
    </row>
    <row r="703" spans="1:9" ht="16.8">
      <c r="A703" t="str">
        <f t="shared" si="10"/>
        <v>2713_2</v>
      </c>
      <c r="B703" s="131" t="s">
        <v>773</v>
      </c>
      <c r="C703" s="131" t="s">
        <v>113</v>
      </c>
      <c r="D703" s="130">
        <v>14</v>
      </c>
      <c r="E703" s="130">
        <v>2</v>
      </c>
      <c r="I703" t="str">
        <f>VLOOKUP(C703,rome!A:B,2,0)</f>
        <v>Employé familial / Employée familiale</v>
      </c>
    </row>
    <row r="704" spans="1:9" ht="16.8">
      <c r="A704" t="str">
        <f t="shared" si="10"/>
        <v>2713_3</v>
      </c>
      <c r="B704" s="131" t="s">
        <v>773</v>
      </c>
      <c r="C704" s="131" t="s">
        <v>136</v>
      </c>
      <c r="D704" s="130">
        <v>10</v>
      </c>
      <c r="E704" s="130">
        <v>3</v>
      </c>
      <c r="I704" t="str">
        <f>VLOOKUP(C704,rome!A:B,2,0)</f>
        <v>Agent / Agente de conditionnement</v>
      </c>
    </row>
    <row r="705" spans="1:9" ht="16.8">
      <c r="A705" t="str">
        <f t="shared" si="10"/>
        <v>2713_4</v>
      </c>
      <c r="B705" s="131" t="s">
        <v>773</v>
      </c>
      <c r="C705" s="131" t="s">
        <v>2319</v>
      </c>
      <c r="D705" s="130">
        <v>9</v>
      </c>
      <c r="E705" s="130">
        <v>4</v>
      </c>
      <c r="I705" t="str">
        <f>VLOOKUP(C705,rome!A:B,2,0)</f>
        <v>Agent / Agente de propreté de locaux</v>
      </c>
    </row>
    <row r="706" spans="1:9" ht="16.8">
      <c r="A706" t="str">
        <f t="shared" si="10"/>
        <v>2713_5</v>
      </c>
      <c r="B706" s="131" t="s">
        <v>773</v>
      </c>
      <c r="C706" s="131" t="s">
        <v>120</v>
      </c>
      <c r="D706" s="130">
        <v>7</v>
      </c>
      <c r="E706" s="130">
        <v>5</v>
      </c>
      <c r="I706" t="str">
        <f>VLOOKUP(C706,rome!A:B,2,0)</f>
        <v>Agent / Agente d'entretien des espaces verts</v>
      </c>
    </row>
    <row r="707" spans="1:9" ht="16.8">
      <c r="A707" t="str">
        <f t="shared" ref="A707:A770" si="11">B707&amp;"_"&amp;E707</f>
        <v>2714_1</v>
      </c>
      <c r="B707" s="131" t="s">
        <v>783</v>
      </c>
      <c r="C707" s="131" t="s">
        <v>2319</v>
      </c>
      <c r="D707" s="130">
        <v>23</v>
      </c>
      <c r="E707" s="130">
        <v>1</v>
      </c>
      <c r="I707" t="str">
        <f>VLOOKUP(C707,rome!A:B,2,0)</f>
        <v>Agent / Agente de propreté de locaux</v>
      </c>
    </row>
    <row r="708" spans="1:9" ht="16.8">
      <c r="A708" t="str">
        <f t="shared" si="11"/>
        <v>2714_2</v>
      </c>
      <c r="B708" s="131" t="s">
        <v>783</v>
      </c>
      <c r="C708" s="131" t="s">
        <v>136</v>
      </c>
      <c r="D708" s="130">
        <v>18</v>
      </c>
      <c r="E708" s="130">
        <v>2</v>
      </c>
      <c r="I708" t="str">
        <f>VLOOKUP(C708,rome!A:B,2,0)</f>
        <v>Agent / Agente de conditionnement</v>
      </c>
    </row>
    <row r="709" spans="1:9" ht="16.8">
      <c r="A709" t="str">
        <f t="shared" si="11"/>
        <v>2714_3</v>
      </c>
      <c r="B709" s="131" t="s">
        <v>783</v>
      </c>
      <c r="C709" s="131" t="s">
        <v>113</v>
      </c>
      <c r="D709" s="130">
        <v>15</v>
      </c>
      <c r="E709" s="130">
        <v>3</v>
      </c>
      <c r="I709" t="str">
        <f>VLOOKUP(C709,rome!A:B,2,0)</f>
        <v>Employé familial / Employée familiale</v>
      </c>
    </row>
    <row r="710" spans="1:9" ht="16.8">
      <c r="A710" t="str">
        <f t="shared" si="11"/>
        <v>2714_4</v>
      </c>
      <c r="B710" s="131" t="s">
        <v>783</v>
      </c>
      <c r="C710" s="131" t="s">
        <v>114</v>
      </c>
      <c r="D710" s="130">
        <v>12</v>
      </c>
      <c r="E710" s="130">
        <v>4</v>
      </c>
      <c r="I710" t="str">
        <f>VLOOKUP(C710,rome!A:B,2,0)</f>
        <v>Employé / Employée de rayon libre-service</v>
      </c>
    </row>
    <row r="711" spans="1:9" ht="16.8">
      <c r="A711" t="str">
        <f t="shared" si="11"/>
        <v>2714_5</v>
      </c>
      <c r="B711" s="131" t="s">
        <v>783</v>
      </c>
      <c r="C711" s="131" t="s">
        <v>120</v>
      </c>
      <c r="D711" s="130">
        <v>11</v>
      </c>
      <c r="E711" s="130">
        <v>5</v>
      </c>
      <c r="I711" t="str">
        <f>VLOOKUP(C711,rome!A:B,2,0)</f>
        <v>Agent / Agente d'entretien des espaces verts</v>
      </c>
    </row>
    <row r="712" spans="1:9" ht="16.8">
      <c r="A712" t="str">
        <f t="shared" si="11"/>
        <v>2715_1</v>
      </c>
      <c r="B712" s="131" t="s">
        <v>770</v>
      </c>
      <c r="C712" s="131" t="s">
        <v>136</v>
      </c>
      <c r="D712" s="130">
        <v>7</v>
      </c>
      <c r="E712" s="130">
        <v>1</v>
      </c>
      <c r="I712" t="str">
        <f>VLOOKUP(C712,rome!A:B,2,0)</f>
        <v>Agent / Agente de conditionnement</v>
      </c>
    </row>
    <row r="713" spans="1:9" ht="16.8">
      <c r="A713" t="str">
        <f t="shared" si="11"/>
        <v>2715_2</v>
      </c>
      <c r="B713" s="131" t="s">
        <v>770</v>
      </c>
      <c r="C713" s="131" t="s">
        <v>113</v>
      </c>
      <c r="D713" s="130">
        <v>6</v>
      </c>
      <c r="E713" s="130">
        <v>2</v>
      </c>
      <c r="I713" t="str">
        <f>VLOOKUP(C713,rome!A:B,2,0)</f>
        <v>Employé familial / Employée familiale</v>
      </c>
    </row>
    <row r="714" spans="1:9" ht="16.8">
      <c r="A714" t="str">
        <f t="shared" si="11"/>
        <v>2715_3</v>
      </c>
      <c r="B714" s="131" t="s">
        <v>770</v>
      </c>
      <c r="C714" s="131" t="s">
        <v>2319</v>
      </c>
      <c r="D714" s="130">
        <v>4</v>
      </c>
      <c r="E714" s="130">
        <v>3</v>
      </c>
      <c r="I714" t="str">
        <f>VLOOKUP(C714,rome!A:B,2,0)</f>
        <v>Agent / Agente de propreté de locaux</v>
      </c>
    </row>
    <row r="715" spans="1:9" ht="16.8">
      <c r="A715" t="str">
        <f t="shared" si="11"/>
        <v>2715_4</v>
      </c>
      <c r="B715" s="131" t="s">
        <v>770</v>
      </c>
      <c r="C715" s="131" t="s">
        <v>118</v>
      </c>
      <c r="D715" s="130">
        <v>3</v>
      </c>
      <c r="E715" s="130">
        <v>4</v>
      </c>
      <c r="I715" t="str">
        <f>VLOOKUP(C715,rome!A:B,2,0)</f>
        <v>Vendeur / Vendeuse en prêt-à-porter</v>
      </c>
    </row>
    <row r="716" spans="1:9" ht="16.8">
      <c r="A716" t="str">
        <f t="shared" si="11"/>
        <v>2715_5</v>
      </c>
      <c r="B716" s="131" t="s">
        <v>770</v>
      </c>
      <c r="C716" s="131" t="s">
        <v>114</v>
      </c>
      <c r="D716" s="130">
        <v>3</v>
      </c>
      <c r="E716" s="130">
        <v>5</v>
      </c>
      <c r="I716" t="str">
        <f>VLOOKUP(C716,rome!A:B,2,0)</f>
        <v>Employé / Employée de rayon libre-service</v>
      </c>
    </row>
    <row r="717" spans="1:9" ht="16.8">
      <c r="A717" t="str">
        <f t="shared" si="11"/>
        <v>2716_1</v>
      </c>
      <c r="B717" s="131" t="s">
        <v>772</v>
      </c>
      <c r="C717" s="131" t="s">
        <v>118</v>
      </c>
      <c r="D717" s="130">
        <v>7</v>
      </c>
      <c r="E717" s="130">
        <v>1</v>
      </c>
      <c r="I717" t="str">
        <f>VLOOKUP(C717,rome!A:B,2,0)</f>
        <v>Vendeur / Vendeuse en prêt-à-porter</v>
      </c>
    </row>
    <row r="718" spans="1:9" ht="16.8">
      <c r="A718" t="str">
        <f t="shared" si="11"/>
        <v>2716_2</v>
      </c>
      <c r="B718" s="131" t="s">
        <v>772</v>
      </c>
      <c r="C718" s="131" t="s">
        <v>114</v>
      </c>
      <c r="D718" s="130">
        <v>7</v>
      </c>
      <c r="E718" s="130">
        <v>2</v>
      </c>
      <c r="I718" t="str">
        <f>VLOOKUP(C718,rome!A:B,2,0)</f>
        <v>Employé / Employée de rayon libre-service</v>
      </c>
    </row>
    <row r="719" spans="1:9" ht="16.8">
      <c r="A719" t="str">
        <f t="shared" si="11"/>
        <v>2716_3</v>
      </c>
      <c r="B719" s="131" t="s">
        <v>772</v>
      </c>
      <c r="C719" s="131" t="s">
        <v>122</v>
      </c>
      <c r="D719" s="130">
        <v>5</v>
      </c>
      <c r="E719" s="130">
        <v>3</v>
      </c>
      <c r="I719" t="str">
        <f>VLOOKUP(C719,rome!A:B,2,0)</f>
        <v>Secrétaire</v>
      </c>
    </row>
    <row r="720" spans="1:9" ht="16.8">
      <c r="A720" t="str">
        <f t="shared" si="11"/>
        <v>2716_4</v>
      </c>
      <c r="B720" s="131" t="s">
        <v>772</v>
      </c>
      <c r="C720" s="131" t="s">
        <v>152</v>
      </c>
      <c r="D720" s="130">
        <v>4</v>
      </c>
      <c r="E720" s="130">
        <v>4</v>
      </c>
      <c r="I720" t="str">
        <f>VLOOKUP(C720,rome!A:B,2,0)</f>
        <v>Vendeur / Vendeuse en équipement de la maison</v>
      </c>
    </row>
    <row r="721" spans="1:9" ht="16.8">
      <c r="A721" t="str">
        <f t="shared" si="11"/>
        <v>2716_5</v>
      </c>
      <c r="B721" s="131" t="s">
        <v>772</v>
      </c>
      <c r="C721" s="131" t="s">
        <v>135</v>
      </c>
      <c r="D721" s="130">
        <v>4</v>
      </c>
      <c r="E721" s="130">
        <v>5</v>
      </c>
      <c r="I721" t="str">
        <f>VLOOKUP(C721,rome!A:B,2,0)</f>
        <v>Cariste</v>
      </c>
    </row>
    <row r="722" spans="1:9" ht="16.8">
      <c r="A722" t="str">
        <f t="shared" si="11"/>
        <v>2717_1</v>
      </c>
      <c r="B722" s="131" t="s">
        <v>789</v>
      </c>
      <c r="C722" s="131" t="s">
        <v>114</v>
      </c>
      <c r="D722" s="130">
        <v>18</v>
      </c>
      <c r="E722" s="130">
        <v>1</v>
      </c>
      <c r="I722" t="str">
        <f>VLOOKUP(C722,rome!A:B,2,0)</f>
        <v>Employé / Employée de rayon libre-service</v>
      </c>
    </row>
    <row r="723" spans="1:9" ht="16.8">
      <c r="A723" t="str">
        <f t="shared" si="11"/>
        <v>2717_2</v>
      </c>
      <c r="B723" s="131" t="s">
        <v>789</v>
      </c>
      <c r="C723" s="131" t="s">
        <v>113</v>
      </c>
      <c r="D723" s="130">
        <v>12</v>
      </c>
      <c r="E723" s="130">
        <v>2</v>
      </c>
      <c r="I723" t="str">
        <f>VLOOKUP(C723,rome!A:B,2,0)</f>
        <v>Employé familial / Employée familiale</v>
      </c>
    </row>
    <row r="724" spans="1:9" ht="16.8">
      <c r="A724" t="str">
        <f t="shared" si="11"/>
        <v>2717_3</v>
      </c>
      <c r="B724" s="131" t="s">
        <v>789</v>
      </c>
      <c r="C724" s="131" t="s">
        <v>118</v>
      </c>
      <c r="D724" s="130">
        <v>11</v>
      </c>
      <c r="E724" s="130">
        <v>3</v>
      </c>
      <c r="I724" t="str">
        <f>VLOOKUP(C724,rome!A:B,2,0)</f>
        <v>Vendeur / Vendeuse en prêt-à-porter</v>
      </c>
    </row>
    <row r="725" spans="1:9" ht="16.8">
      <c r="A725" t="str">
        <f t="shared" si="11"/>
        <v>2717_4</v>
      </c>
      <c r="B725" s="131" t="s">
        <v>789</v>
      </c>
      <c r="C725" s="131" t="s">
        <v>117</v>
      </c>
      <c r="D725" s="130">
        <v>8</v>
      </c>
      <c r="E725" s="130">
        <v>4</v>
      </c>
      <c r="I725" t="str">
        <f>VLOOKUP(C725,rome!A:B,2,0)</f>
        <v>Manutentionnaire</v>
      </c>
    </row>
    <row r="726" spans="1:9" ht="16.8">
      <c r="A726" t="str">
        <f t="shared" si="11"/>
        <v>2717_5</v>
      </c>
      <c r="B726" s="131" t="s">
        <v>789</v>
      </c>
      <c r="C726" s="131" t="s">
        <v>128</v>
      </c>
      <c r="D726" s="130">
        <v>7</v>
      </c>
      <c r="E726" s="130">
        <v>5</v>
      </c>
      <c r="I726" t="str">
        <f>VLOOKUP(C726,rome!A:B,2,0)</f>
        <v>Hôte / Hôtesse de caisse</v>
      </c>
    </row>
    <row r="727" spans="1:9" ht="16.8">
      <c r="A727" t="str">
        <f t="shared" si="11"/>
        <v>2718_1</v>
      </c>
      <c r="B727" s="131" t="s">
        <v>780</v>
      </c>
      <c r="C727" s="131" t="s">
        <v>136</v>
      </c>
      <c r="D727" s="130">
        <v>8</v>
      </c>
      <c r="E727" s="130">
        <v>1</v>
      </c>
      <c r="I727" t="str">
        <f>VLOOKUP(C727,rome!A:B,2,0)</f>
        <v>Agent / Agente de conditionnement</v>
      </c>
    </row>
    <row r="728" spans="1:9" ht="16.8">
      <c r="A728" t="str">
        <f t="shared" si="11"/>
        <v>2718_2</v>
      </c>
      <c r="B728" s="131" t="s">
        <v>780</v>
      </c>
      <c r="C728" s="131" t="s">
        <v>114</v>
      </c>
      <c r="D728" s="130">
        <v>7</v>
      </c>
      <c r="E728" s="130">
        <v>2</v>
      </c>
      <c r="I728" t="str">
        <f>VLOOKUP(C728,rome!A:B,2,0)</f>
        <v>Employé / Employée de rayon libre-service</v>
      </c>
    </row>
    <row r="729" spans="1:9" ht="16.8">
      <c r="A729" t="str">
        <f t="shared" si="11"/>
        <v>2718_3</v>
      </c>
      <c r="B729" s="131" t="s">
        <v>780</v>
      </c>
      <c r="C729" s="131" t="s">
        <v>2319</v>
      </c>
      <c r="D729" s="130">
        <v>4</v>
      </c>
      <c r="E729" s="130">
        <v>3</v>
      </c>
      <c r="I729" t="str">
        <f>VLOOKUP(C729,rome!A:B,2,0)</f>
        <v>Agent / Agente de propreté de locaux</v>
      </c>
    </row>
    <row r="730" spans="1:9" ht="16.8">
      <c r="A730" t="str">
        <f t="shared" si="11"/>
        <v>2718_4</v>
      </c>
      <c r="B730" s="131" t="s">
        <v>780</v>
      </c>
      <c r="C730" s="131" t="s">
        <v>121</v>
      </c>
      <c r="D730" s="130">
        <v>4</v>
      </c>
      <c r="E730" s="130">
        <v>4</v>
      </c>
      <c r="I730" t="str">
        <f>VLOOKUP(C730,rome!A:B,2,0)</f>
        <v>Préparateur / Préparatrice de commandes</v>
      </c>
    </row>
    <row r="731" spans="1:9" ht="16.8">
      <c r="A731" t="str">
        <f t="shared" si="11"/>
        <v>2718_5</v>
      </c>
      <c r="B731" s="131" t="s">
        <v>780</v>
      </c>
      <c r="C731" s="131" t="s">
        <v>120</v>
      </c>
      <c r="D731" s="130">
        <v>3</v>
      </c>
      <c r="E731" s="130">
        <v>5</v>
      </c>
      <c r="I731" t="str">
        <f>VLOOKUP(C731,rome!A:B,2,0)</f>
        <v>Agent / Agente d'entretien des espaces verts</v>
      </c>
    </row>
    <row r="732" spans="1:9" ht="16.8">
      <c r="A732" t="str">
        <f t="shared" si="11"/>
        <v>2719_1</v>
      </c>
      <c r="B732" s="131" t="s">
        <v>774</v>
      </c>
      <c r="C732" s="131" t="s">
        <v>114</v>
      </c>
      <c r="D732" s="130">
        <v>6</v>
      </c>
      <c r="E732" s="130">
        <v>1</v>
      </c>
      <c r="I732" t="str">
        <f>VLOOKUP(C732,rome!A:B,2,0)</f>
        <v>Employé / Employée de rayon libre-service</v>
      </c>
    </row>
    <row r="733" spans="1:9" ht="16.8">
      <c r="A733" t="str">
        <f t="shared" si="11"/>
        <v>2719_2</v>
      </c>
      <c r="B733" s="131" t="s">
        <v>774</v>
      </c>
      <c r="C733" s="131" t="s">
        <v>136</v>
      </c>
      <c r="D733" s="130">
        <v>6</v>
      </c>
      <c r="E733" s="130">
        <v>2</v>
      </c>
      <c r="I733" t="str">
        <f>VLOOKUP(C733,rome!A:B,2,0)</f>
        <v>Agent / Agente de conditionnement</v>
      </c>
    </row>
    <row r="734" spans="1:9" ht="16.8">
      <c r="A734" t="str">
        <f t="shared" si="11"/>
        <v>2719_3</v>
      </c>
      <c r="B734" s="131" t="s">
        <v>774</v>
      </c>
      <c r="C734" s="131" t="s">
        <v>2319</v>
      </c>
      <c r="D734" s="130">
        <v>5</v>
      </c>
      <c r="E734" s="130">
        <v>3</v>
      </c>
      <c r="I734" t="str">
        <f>VLOOKUP(C734,rome!A:B,2,0)</f>
        <v>Agent / Agente de propreté de locaux</v>
      </c>
    </row>
    <row r="735" spans="1:9" ht="16.8">
      <c r="A735" t="str">
        <f t="shared" si="11"/>
        <v>2719_4</v>
      </c>
      <c r="B735" s="131" t="s">
        <v>774</v>
      </c>
      <c r="C735" s="131" t="s">
        <v>120</v>
      </c>
      <c r="D735" s="130">
        <v>3</v>
      </c>
      <c r="E735" s="130">
        <v>4</v>
      </c>
      <c r="I735" t="str">
        <f>VLOOKUP(C735,rome!A:B,2,0)</f>
        <v>Agent / Agente d'entretien des espaces verts</v>
      </c>
    </row>
    <row r="736" spans="1:9" ht="16.8">
      <c r="A736" t="str">
        <f t="shared" si="11"/>
        <v>2719_5</v>
      </c>
      <c r="B736" s="131" t="s">
        <v>774</v>
      </c>
      <c r="C736" s="131" t="s">
        <v>133</v>
      </c>
      <c r="D736" s="130">
        <v>3</v>
      </c>
      <c r="E736" s="130">
        <v>5</v>
      </c>
      <c r="I736" t="str">
        <f>VLOOKUP(C736,rome!A:B,2,0)</f>
        <v>Vendeur / Vendeuse en épicerie</v>
      </c>
    </row>
    <row r="737" spans="1:9" ht="16.8">
      <c r="A737" t="str">
        <f t="shared" si="11"/>
        <v>2720_1</v>
      </c>
      <c r="B737" s="131" t="s">
        <v>766</v>
      </c>
      <c r="C737" s="131" t="s">
        <v>114</v>
      </c>
      <c r="D737" s="130">
        <v>11</v>
      </c>
      <c r="E737" s="130">
        <v>1</v>
      </c>
      <c r="I737" t="str">
        <f>VLOOKUP(C737,rome!A:B,2,0)</f>
        <v>Employé / Employée de rayon libre-service</v>
      </c>
    </row>
    <row r="738" spans="1:9" ht="16.8">
      <c r="A738" t="str">
        <f t="shared" si="11"/>
        <v>2720_2</v>
      </c>
      <c r="B738" s="131" t="s">
        <v>766</v>
      </c>
      <c r="C738" s="131" t="s">
        <v>113</v>
      </c>
      <c r="D738" s="130">
        <v>7</v>
      </c>
      <c r="E738" s="130">
        <v>2</v>
      </c>
      <c r="I738" t="str">
        <f>VLOOKUP(C738,rome!A:B,2,0)</f>
        <v>Employé familial / Employée familiale</v>
      </c>
    </row>
    <row r="739" spans="1:9" ht="16.8">
      <c r="A739" t="str">
        <f t="shared" si="11"/>
        <v>2720_3</v>
      </c>
      <c r="B739" s="131" t="s">
        <v>766</v>
      </c>
      <c r="C739" s="131" t="s">
        <v>2319</v>
      </c>
      <c r="D739" s="130">
        <v>6</v>
      </c>
      <c r="E739" s="130">
        <v>3</v>
      </c>
      <c r="I739" t="str">
        <f>VLOOKUP(C739,rome!A:B,2,0)</f>
        <v>Agent / Agente de propreté de locaux</v>
      </c>
    </row>
    <row r="740" spans="1:9" ht="16.8">
      <c r="A740" t="str">
        <f t="shared" si="11"/>
        <v>2720_4</v>
      </c>
      <c r="B740" s="131" t="s">
        <v>766</v>
      </c>
      <c r="C740" s="131" t="s">
        <v>122</v>
      </c>
      <c r="D740" s="130">
        <v>6</v>
      </c>
      <c r="E740" s="130">
        <v>4</v>
      </c>
      <c r="I740" t="str">
        <f>VLOOKUP(C740,rome!A:B,2,0)</f>
        <v>Secrétaire</v>
      </c>
    </row>
    <row r="741" spans="1:9" ht="16.8">
      <c r="A741" t="str">
        <f t="shared" si="11"/>
        <v>2720_5</v>
      </c>
      <c r="B741" s="131" t="s">
        <v>766</v>
      </c>
      <c r="C741" s="131" t="s">
        <v>121</v>
      </c>
      <c r="D741" s="130">
        <v>5</v>
      </c>
      <c r="E741" s="130">
        <v>5</v>
      </c>
      <c r="I741" t="str">
        <f>VLOOKUP(C741,rome!A:B,2,0)</f>
        <v>Préparateur / Préparatrice de commandes</v>
      </c>
    </row>
    <row r="742" spans="1:9" ht="16.8">
      <c r="A742" t="str">
        <f t="shared" si="11"/>
        <v>2721_1</v>
      </c>
      <c r="B742" s="131" t="s">
        <v>782</v>
      </c>
      <c r="C742" s="131" t="s">
        <v>113</v>
      </c>
      <c r="D742" s="130">
        <v>11</v>
      </c>
      <c r="E742" s="130">
        <v>1</v>
      </c>
      <c r="I742" t="str">
        <f>VLOOKUP(C742,rome!A:B,2,0)</f>
        <v>Employé familial / Employée familiale</v>
      </c>
    </row>
    <row r="743" spans="1:9" ht="16.8">
      <c r="A743" t="str">
        <f t="shared" si="11"/>
        <v>2721_2</v>
      </c>
      <c r="B743" s="131" t="s">
        <v>782</v>
      </c>
      <c r="C743" s="131" t="s">
        <v>2319</v>
      </c>
      <c r="D743" s="130">
        <v>11</v>
      </c>
      <c r="E743" s="130">
        <v>2</v>
      </c>
      <c r="I743" t="str">
        <f>VLOOKUP(C743,rome!A:B,2,0)</f>
        <v>Agent / Agente de propreté de locaux</v>
      </c>
    </row>
    <row r="744" spans="1:9" ht="16.8">
      <c r="A744" t="str">
        <f t="shared" si="11"/>
        <v>2721_3</v>
      </c>
      <c r="B744" s="131" t="s">
        <v>782</v>
      </c>
      <c r="C744" s="131" t="s">
        <v>136</v>
      </c>
      <c r="D744" s="130">
        <v>10</v>
      </c>
      <c r="E744" s="130">
        <v>3</v>
      </c>
      <c r="I744" t="str">
        <f>VLOOKUP(C744,rome!A:B,2,0)</f>
        <v>Agent / Agente de conditionnement</v>
      </c>
    </row>
    <row r="745" spans="1:9" ht="16.8">
      <c r="A745" t="str">
        <f t="shared" si="11"/>
        <v>2721_4</v>
      </c>
      <c r="B745" s="131" t="s">
        <v>782</v>
      </c>
      <c r="C745" s="131" t="s">
        <v>122</v>
      </c>
      <c r="D745" s="130">
        <v>10</v>
      </c>
      <c r="E745" s="130">
        <v>4</v>
      </c>
      <c r="I745" t="str">
        <f>VLOOKUP(C745,rome!A:B,2,0)</f>
        <v>Secrétaire</v>
      </c>
    </row>
    <row r="746" spans="1:9" ht="16.8">
      <c r="A746" t="str">
        <f t="shared" si="11"/>
        <v>2721_5</v>
      </c>
      <c r="B746" s="131" t="s">
        <v>782</v>
      </c>
      <c r="C746" s="131" t="s">
        <v>121</v>
      </c>
      <c r="D746" s="130">
        <v>9</v>
      </c>
      <c r="E746" s="130">
        <v>5</v>
      </c>
      <c r="I746" t="str">
        <f>VLOOKUP(C746,rome!A:B,2,0)</f>
        <v>Préparateur / Préparatrice de commandes</v>
      </c>
    </row>
    <row r="747" spans="1:9" ht="16.8">
      <c r="A747" t="str">
        <f t="shared" si="11"/>
        <v>2722_1</v>
      </c>
      <c r="B747" s="131" t="s">
        <v>759</v>
      </c>
      <c r="C747" s="131" t="s">
        <v>113</v>
      </c>
      <c r="D747" s="130">
        <v>15</v>
      </c>
      <c r="E747" s="130">
        <v>1</v>
      </c>
      <c r="I747" t="str">
        <f>VLOOKUP(C747,rome!A:B,2,0)</f>
        <v>Employé familial / Employée familiale</v>
      </c>
    </row>
    <row r="748" spans="1:9" ht="16.8">
      <c r="A748" t="str">
        <f t="shared" si="11"/>
        <v>2722_2</v>
      </c>
      <c r="B748" s="131" t="s">
        <v>759</v>
      </c>
      <c r="C748" s="131" t="s">
        <v>114</v>
      </c>
      <c r="D748" s="130">
        <v>14</v>
      </c>
      <c r="E748" s="130">
        <v>2</v>
      </c>
      <c r="I748" t="str">
        <f>VLOOKUP(C748,rome!A:B,2,0)</f>
        <v>Employé / Employée de rayon libre-service</v>
      </c>
    </row>
    <row r="749" spans="1:9" ht="16.8">
      <c r="A749" t="str">
        <f t="shared" si="11"/>
        <v>2722_3</v>
      </c>
      <c r="B749" s="131" t="s">
        <v>759</v>
      </c>
      <c r="C749" s="131" t="s">
        <v>2319</v>
      </c>
      <c r="D749" s="130">
        <v>14</v>
      </c>
      <c r="E749" s="130">
        <v>3</v>
      </c>
      <c r="I749" t="str">
        <f>VLOOKUP(C749,rome!A:B,2,0)</f>
        <v>Agent / Agente de propreté de locaux</v>
      </c>
    </row>
    <row r="750" spans="1:9" ht="16.8">
      <c r="A750" t="str">
        <f t="shared" si="11"/>
        <v>2722_4</v>
      </c>
      <c r="B750" s="131" t="s">
        <v>759</v>
      </c>
      <c r="C750" s="131" t="s">
        <v>136</v>
      </c>
      <c r="D750" s="130">
        <v>13</v>
      </c>
      <c r="E750" s="130">
        <v>4</v>
      </c>
      <c r="I750" t="str">
        <f>VLOOKUP(C750,rome!A:B,2,0)</f>
        <v>Agent / Agente de conditionnement</v>
      </c>
    </row>
    <row r="751" spans="1:9" ht="16.8">
      <c r="A751" t="str">
        <f t="shared" si="11"/>
        <v>2722_5</v>
      </c>
      <c r="B751" s="131" t="s">
        <v>759</v>
      </c>
      <c r="C751" s="131" t="s">
        <v>117</v>
      </c>
      <c r="D751" s="130">
        <v>11</v>
      </c>
      <c r="E751" s="130">
        <v>5</v>
      </c>
      <c r="I751" t="str">
        <f>VLOOKUP(C751,rome!A:B,2,0)</f>
        <v>Manutentionnaire</v>
      </c>
    </row>
    <row r="752" spans="1:9" ht="16.8">
      <c r="A752" t="str">
        <f t="shared" si="11"/>
        <v>2723_1</v>
      </c>
      <c r="B752" s="131" t="s">
        <v>778</v>
      </c>
      <c r="C752" s="131" t="s">
        <v>2319</v>
      </c>
      <c r="D752" s="130">
        <v>21</v>
      </c>
      <c r="E752" s="130">
        <v>1</v>
      </c>
      <c r="I752" t="str">
        <f>VLOOKUP(C752,rome!A:B,2,0)</f>
        <v>Agent / Agente de propreté de locaux</v>
      </c>
    </row>
    <row r="753" spans="1:9" ht="16.8">
      <c r="A753" t="str">
        <f t="shared" si="11"/>
        <v>2723_2</v>
      </c>
      <c r="B753" s="131" t="s">
        <v>778</v>
      </c>
      <c r="C753" s="131" t="s">
        <v>136</v>
      </c>
      <c r="D753" s="130">
        <v>20</v>
      </c>
      <c r="E753" s="130">
        <v>2</v>
      </c>
      <c r="I753" t="str">
        <f>VLOOKUP(C753,rome!A:B,2,0)</f>
        <v>Agent / Agente de conditionnement</v>
      </c>
    </row>
    <row r="754" spans="1:9" ht="16.8">
      <c r="A754" t="str">
        <f t="shared" si="11"/>
        <v>2723_3</v>
      </c>
      <c r="B754" s="131" t="s">
        <v>778</v>
      </c>
      <c r="C754" s="131" t="s">
        <v>114</v>
      </c>
      <c r="D754" s="130">
        <v>15</v>
      </c>
      <c r="E754" s="130">
        <v>3</v>
      </c>
      <c r="I754" t="str">
        <f>VLOOKUP(C754,rome!A:B,2,0)</f>
        <v>Employé / Employée de rayon libre-service</v>
      </c>
    </row>
    <row r="755" spans="1:9" ht="16.8">
      <c r="A755" t="str">
        <f t="shared" si="11"/>
        <v>2723_4</v>
      </c>
      <c r="B755" s="131" t="s">
        <v>778</v>
      </c>
      <c r="C755" s="131" t="s">
        <v>113</v>
      </c>
      <c r="D755" s="130">
        <v>14</v>
      </c>
      <c r="E755" s="130">
        <v>4</v>
      </c>
      <c r="I755" t="str">
        <f>VLOOKUP(C755,rome!A:B,2,0)</f>
        <v>Employé familial / Employée familiale</v>
      </c>
    </row>
    <row r="756" spans="1:9" ht="16.8">
      <c r="A756" t="str">
        <f t="shared" si="11"/>
        <v>2723_5</v>
      </c>
      <c r="B756" s="131" t="s">
        <v>778</v>
      </c>
      <c r="C756" s="131" t="s">
        <v>1141</v>
      </c>
      <c r="D756" s="130">
        <v>8</v>
      </c>
      <c r="E756" s="130">
        <v>5</v>
      </c>
      <c r="I756" t="str">
        <f>VLOOKUP(C756,rome!A:B,2,0)</f>
        <v>Employé / Employée de restauration collective</v>
      </c>
    </row>
    <row r="757" spans="1:9" ht="16.8">
      <c r="A757" t="str">
        <f t="shared" si="11"/>
        <v>2799_1</v>
      </c>
      <c r="B757" s="131" t="s">
        <v>791</v>
      </c>
      <c r="C757" s="131" t="s">
        <v>2319</v>
      </c>
      <c r="D757" s="130">
        <v>69</v>
      </c>
      <c r="E757" s="130">
        <v>1</v>
      </c>
      <c r="I757" t="str">
        <f>VLOOKUP(C757,rome!A:B,2,0)</f>
        <v>Agent / Agente de propreté de locaux</v>
      </c>
    </row>
    <row r="758" spans="1:9" ht="16.8">
      <c r="A758" t="str">
        <f t="shared" si="11"/>
        <v>2799_2</v>
      </c>
      <c r="B758" s="131" t="s">
        <v>791</v>
      </c>
      <c r="C758" s="131" t="s">
        <v>113</v>
      </c>
      <c r="D758" s="130">
        <v>46</v>
      </c>
      <c r="E758" s="130">
        <v>2</v>
      </c>
      <c r="I758" t="str">
        <f>VLOOKUP(C758,rome!A:B,2,0)</f>
        <v>Employé familial / Employée familiale</v>
      </c>
    </row>
    <row r="759" spans="1:9" ht="16.8">
      <c r="A759" t="str">
        <f t="shared" si="11"/>
        <v>2799_3</v>
      </c>
      <c r="B759" s="131" t="s">
        <v>791</v>
      </c>
      <c r="C759" s="131" t="s">
        <v>114</v>
      </c>
      <c r="D759" s="130">
        <v>42</v>
      </c>
      <c r="E759" s="130">
        <v>3</v>
      </c>
      <c r="I759" t="str">
        <f>VLOOKUP(C759,rome!A:B,2,0)</f>
        <v>Employé / Employée de rayon libre-service</v>
      </c>
    </row>
    <row r="760" spans="1:9" ht="16.8">
      <c r="A760" t="str">
        <f t="shared" si="11"/>
        <v>2799_4</v>
      </c>
      <c r="B760" s="131" t="s">
        <v>791</v>
      </c>
      <c r="C760" s="131" t="s">
        <v>136</v>
      </c>
      <c r="D760" s="130">
        <v>39</v>
      </c>
      <c r="E760" s="130">
        <v>4</v>
      </c>
      <c r="I760" t="str">
        <f>VLOOKUP(C760,rome!A:B,2,0)</f>
        <v>Agent / Agente de conditionnement</v>
      </c>
    </row>
    <row r="761" spans="1:9" ht="16.8">
      <c r="A761" t="str">
        <f t="shared" si="11"/>
        <v>2799_5</v>
      </c>
      <c r="B761" s="131" t="s">
        <v>791</v>
      </c>
      <c r="C761" s="131" t="s">
        <v>121</v>
      </c>
      <c r="D761" s="130">
        <v>35</v>
      </c>
      <c r="E761" s="130">
        <v>5</v>
      </c>
      <c r="I761" t="str">
        <f>VLOOKUP(C761,rome!A:B,2,0)</f>
        <v>Préparateur / Préparatrice de commandes</v>
      </c>
    </row>
    <row r="762" spans="1:9" ht="16.8">
      <c r="A762" t="str">
        <f t="shared" si="11"/>
        <v>5001_1</v>
      </c>
      <c r="B762" s="131" t="s">
        <v>792</v>
      </c>
      <c r="C762" s="131" t="s">
        <v>2319</v>
      </c>
      <c r="D762" s="130">
        <v>6</v>
      </c>
      <c r="E762" s="130">
        <v>1</v>
      </c>
      <c r="I762" t="str">
        <f>VLOOKUP(C762,rome!A:B,2,0)</f>
        <v>Agent / Agente de propreté de locaux</v>
      </c>
    </row>
    <row r="763" spans="1:9" ht="16.8">
      <c r="A763" t="str">
        <f t="shared" si="11"/>
        <v>5001_2</v>
      </c>
      <c r="B763" s="131" t="s">
        <v>792</v>
      </c>
      <c r="C763" s="131" t="s">
        <v>113</v>
      </c>
      <c r="D763" s="130">
        <v>5</v>
      </c>
      <c r="E763" s="130">
        <v>2</v>
      </c>
      <c r="I763" t="str">
        <f>VLOOKUP(C763,rome!A:B,2,0)</f>
        <v>Employé familial / Employée familiale</v>
      </c>
    </row>
    <row r="764" spans="1:9" ht="16.8">
      <c r="A764" t="str">
        <f t="shared" si="11"/>
        <v>5001_3</v>
      </c>
      <c r="B764" s="131" t="s">
        <v>792</v>
      </c>
      <c r="C764" s="131" t="s">
        <v>114</v>
      </c>
      <c r="D764" s="130">
        <v>3</v>
      </c>
      <c r="E764" s="130">
        <v>3</v>
      </c>
      <c r="I764" t="str">
        <f>VLOOKUP(C764,rome!A:B,2,0)</f>
        <v>Employé / Employée de rayon libre-service</v>
      </c>
    </row>
    <row r="765" spans="1:9" ht="16.8">
      <c r="A765" t="str">
        <f t="shared" si="11"/>
        <v>5001_4</v>
      </c>
      <c r="B765" s="131" t="s">
        <v>792</v>
      </c>
      <c r="C765" s="131" t="s">
        <v>161</v>
      </c>
      <c r="D765" s="130">
        <v>3</v>
      </c>
      <c r="E765" s="130">
        <v>4</v>
      </c>
      <c r="I765" t="str">
        <f>VLOOKUP(C765,rome!A:B,2,0)</f>
        <v>Designer graphique</v>
      </c>
    </row>
    <row r="766" spans="1:9" ht="16.8">
      <c r="A766" t="str">
        <f t="shared" si="11"/>
        <v>5001_5</v>
      </c>
      <c r="B766" s="131" t="s">
        <v>792</v>
      </c>
      <c r="C766" s="131" t="s">
        <v>136</v>
      </c>
      <c r="D766" s="130">
        <v>3</v>
      </c>
      <c r="E766" s="130">
        <v>5</v>
      </c>
      <c r="I766" t="str">
        <f>VLOOKUP(C766,rome!A:B,2,0)</f>
        <v>Agent / Agente de conditionnement</v>
      </c>
    </row>
    <row r="767" spans="1:9" ht="16.8">
      <c r="A767" t="str">
        <f t="shared" si="11"/>
        <v>5002_1</v>
      </c>
      <c r="B767" s="131" t="s">
        <v>804</v>
      </c>
      <c r="C767" s="131" t="s">
        <v>114</v>
      </c>
      <c r="D767" s="130">
        <v>7</v>
      </c>
      <c r="E767" s="130">
        <v>1</v>
      </c>
      <c r="I767" t="str">
        <f>VLOOKUP(C767,rome!A:B,2,0)</f>
        <v>Employé / Employée de rayon libre-service</v>
      </c>
    </row>
    <row r="768" spans="1:9" ht="16.8">
      <c r="A768" t="str">
        <f t="shared" si="11"/>
        <v>5002_2</v>
      </c>
      <c r="B768" s="131" t="s">
        <v>804</v>
      </c>
      <c r="C768" s="131" t="s">
        <v>2319</v>
      </c>
      <c r="D768" s="130">
        <v>6</v>
      </c>
      <c r="E768" s="130">
        <v>2</v>
      </c>
      <c r="I768" t="str">
        <f>VLOOKUP(C768,rome!A:B,2,0)</f>
        <v>Agent / Agente de propreté de locaux</v>
      </c>
    </row>
    <row r="769" spans="1:9" ht="16.8">
      <c r="A769" t="str">
        <f t="shared" si="11"/>
        <v>5002_3</v>
      </c>
      <c r="B769" s="131" t="s">
        <v>804</v>
      </c>
      <c r="C769" s="131" t="s">
        <v>122</v>
      </c>
      <c r="D769" s="130">
        <v>4</v>
      </c>
      <c r="E769" s="130">
        <v>3</v>
      </c>
      <c r="I769" t="str">
        <f>VLOOKUP(C769,rome!A:B,2,0)</f>
        <v>Secrétaire</v>
      </c>
    </row>
    <row r="770" spans="1:9" ht="16.8">
      <c r="A770" t="str">
        <f t="shared" si="11"/>
        <v>5002_4</v>
      </c>
      <c r="B770" s="131" t="s">
        <v>804</v>
      </c>
      <c r="C770" s="131" t="s">
        <v>120</v>
      </c>
      <c r="D770" s="130">
        <v>3</v>
      </c>
      <c r="E770" s="130">
        <v>4</v>
      </c>
      <c r="I770" t="str">
        <f>VLOOKUP(C770,rome!A:B,2,0)</f>
        <v>Agent / Agente d'entretien des espaces verts</v>
      </c>
    </row>
    <row r="771" spans="1:9" ht="16.8">
      <c r="A771" t="str">
        <f t="shared" ref="A771:A834" si="12">B771&amp;"_"&amp;E771</f>
        <v>5002_5</v>
      </c>
      <c r="B771" s="131" t="s">
        <v>804</v>
      </c>
      <c r="C771" s="131" t="s">
        <v>118</v>
      </c>
      <c r="D771" s="130">
        <v>3</v>
      </c>
      <c r="E771" s="130">
        <v>5</v>
      </c>
      <c r="I771" t="str">
        <f>VLOOKUP(C771,rome!A:B,2,0)</f>
        <v>Vendeur / Vendeuse en prêt-à-porter</v>
      </c>
    </row>
    <row r="772" spans="1:9" ht="16.8">
      <c r="A772" t="str">
        <f t="shared" si="12"/>
        <v>5003_1</v>
      </c>
      <c r="B772" s="131" t="s">
        <v>805</v>
      </c>
      <c r="C772" s="131" t="s">
        <v>113</v>
      </c>
      <c r="D772" s="130">
        <v>7</v>
      </c>
      <c r="E772" s="130">
        <v>1</v>
      </c>
      <c r="I772" t="str">
        <f>VLOOKUP(C772,rome!A:B,2,0)</f>
        <v>Employé familial / Employée familiale</v>
      </c>
    </row>
    <row r="773" spans="1:9" ht="16.8">
      <c r="A773" t="str">
        <f t="shared" si="12"/>
        <v>5003_2</v>
      </c>
      <c r="B773" s="131" t="s">
        <v>805</v>
      </c>
      <c r="C773" s="131" t="s">
        <v>136</v>
      </c>
      <c r="D773" s="130">
        <v>3</v>
      </c>
      <c r="E773" s="130">
        <v>2</v>
      </c>
      <c r="I773" t="str">
        <f>VLOOKUP(C773,rome!A:B,2,0)</f>
        <v>Agent / Agente de conditionnement</v>
      </c>
    </row>
    <row r="774" spans="1:9" ht="16.8">
      <c r="A774" t="str">
        <f t="shared" si="12"/>
        <v>5003_3</v>
      </c>
      <c r="B774" s="131" t="s">
        <v>805</v>
      </c>
      <c r="C774" s="131" t="s">
        <v>1580</v>
      </c>
      <c r="D774" s="130">
        <v>3</v>
      </c>
      <c r="E774" s="130">
        <v>3</v>
      </c>
      <c r="I774" t="str">
        <f>VLOOKUP(C774,rome!A:B,2,0)</f>
        <v>Agent territorial spécialisé / Agente territoriale spécialisée des écoles maternelles (ATSEM)</v>
      </c>
    </row>
    <row r="775" spans="1:9" ht="16.8">
      <c r="A775" t="str">
        <f t="shared" si="12"/>
        <v>5003_4</v>
      </c>
      <c r="B775" s="131" t="s">
        <v>805</v>
      </c>
      <c r="C775" s="131" t="s">
        <v>116</v>
      </c>
      <c r="D775" s="130">
        <v>3</v>
      </c>
      <c r="E775" s="130">
        <v>4</v>
      </c>
      <c r="I775" t="str">
        <f>VLOOKUP(C775,rome!A:B,2,0)</f>
        <v>Conducteur-livreur / Conductrice-livreuse</v>
      </c>
    </row>
    <row r="776" spans="1:9" ht="16.8">
      <c r="A776" t="str">
        <f t="shared" si="12"/>
        <v>5003_5</v>
      </c>
      <c r="B776" s="131" t="s">
        <v>805</v>
      </c>
      <c r="C776" s="131" t="s">
        <v>1802</v>
      </c>
      <c r="D776" s="130">
        <v>2</v>
      </c>
      <c r="E776" s="130">
        <v>5</v>
      </c>
      <c r="I776" t="str">
        <f>VLOOKUP(C776,rome!A:B,2,0)</f>
        <v>Responsable de boutique</v>
      </c>
    </row>
    <row r="777" spans="1:9" ht="16.8">
      <c r="A777" t="str">
        <f t="shared" si="12"/>
        <v>5004_1</v>
      </c>
      <c r="B777" s="131" t="s">
        <v>816</v>
      </c>
      <c r="C777" s="131" t="s">
        <v>128</v>
      </c>
      <c r="D777" s="130">
        <v>3</v>
      </c>
      <c r="E777" s="130">
        <v>1</v>
      </c>
      <c r="I777" t="str">
        <f>VLOOKUP(C777,rome!A:B,2,0)</f>
        <v>Hôte / Hôtesse de caisse</v>
      </c>
    </row>
    <row r="778" spans="1:9" ht="16.8">
      <c r="A778" t="str">
        <f t="shared" si="12"/>
        <v>5004_2</v>
      </c>
      <c r="B778" s="131" t="s">
        <v>816</v>
      </c>
      <c r="C778" s="131" t="s">
        <v>113</v>
      </c>
      <c r="D778" s="130">
        <v>3</v>
      </c>
      <c r="E778" s="130">
        <v>2</v>
      </c>
      <c r="I778" t="str">
        <f>VLOOKUP(C778,rome!A:B,2,0)</f>
        <v>Employé familial / Employée familiale</v>
      </c>
    </row>
    <row r="779" spans="1:9" ht="16.8">
      <c r="A779" t="str">
        <f t="shared" si="12"/>
        <v>5004_3</v>
      </c>
      <c r="B779" s="131" t="s">
        <v>816</v>
      </c>
      <c r="C779" s="131" t="s">
        <v>118</v>
      </c>
      <c r="D779" s="130">
        <v>2</v>
      </c>
      <c r="E779" s="130">
        <v>3</v>
      </c>
      <c r="I779" t="str">
        <f>VLOOKUP(C779,rome!A:B,2,0)</f>
        <v>Vendeur / Vendeuse en prêt-à-porter</v>
      </c>
    </row>
    <row r="780" spans="1:9" ht="16.8">
      <c r="A780" t="str">
        <f t="shared" si="12"/>
        <v>5004_4</v>
      </c>
      <c r="B780" s="131" t="s">
        <v>816</v>
      </c>
      <c r="C780" s="131" t="s">
        <v>2319</v>
      </c>
      <c r="D780" s="130">
        <v>2</v>
      </c>
      <c r="E780" s="130">
        <v>4</v>
      </c>
      <c r="I780" t="str">
        <f>VLOOKUP(C780,rome!A:B,2,0)</f>
        <v>Agent / Agente de propreté de locaux</v>
      </c>
    </row>
    <row r="781" spans="1:9" ht="16.8">
      <c r="A781" t="str">
        <f t="shared" si="12"/>
        <v>5004_5</v>
      </c>
      <c r="B781" s="131" t="s">
        <v>816</v>
      </c>
      <c r="C781" s="131" t="s">
        <v>117</v>
      </c>
      <c r="D781" s="130">
        <v>2</v>
      </c>
      <c r="E781" s="130">
        <v>5</v>
      </c>
      <c r="I781" t="str">
        <f>VLOOKUP(C781,rome!A:B,2,0)</f>
        <v>Manutentionnaire</v>
      </c>
    </row>
    <row r="782" spans="1:9" ht="16.8">
      <c r="A782" t="str">
        <f t="shared" si="12"/>
        <v>5005_1</v>
      </c>
      <c r="B782" s="131" t="s">
        <v>790</v>
      </c>
      <c r="C782" s="131" t="s">
        <v>128</v>
      </c>
      <c r="D782" s="130">
        <v>4</v>
      </c>
      <c r="E782" s="130">
        <v>1</v>
      </c>
      <c r="I782" t="str">
        <f>VLOOKUP(C782,rome!A:B,2,0)</f>
        <v>Hôte / Hôtesse de caisse</v>
      </c>
    </row>
    <row r="783" spans="1:9" ht="16.8">
      <c r="A783" t="str">
        <f t="shared" si="12"/>
        <v>5005_2</v>
      </c>
      <c r="B783" s="131" t="s">
        <v>790</v>
      </c>
      <c r="C783" s="131" t="s">
        <v>113</v>
      </c>
      <c r="D783" s="130">
        <v>3</v>
      </c>
      <c r="E783" s="130">
        <v>2</v>
      </c>
      <c r="I783" t="str">
        <f>VLOOKUP(C783,rome!A:B,2,0)</f>
        <v>Employé familial / Employée familiale</v>
      </c>
    </row>
    <row r="784" spans="1:9" ht="16.8">
      <c r="A784" t="str">
        <f t="shared" si="12"/>
        <v>5005_3</v>
      </c>
      <c r="B784" s="131" t="s">
        <v>790</v>
      </c>
      <c r="C784" s="131" t="s">
        <v>120</v>
      </c>
      <c r="D784" s="130">
        <v>2</v>
      </c>
      <c r="E784" s="130">
        <v>3</v>
      </c>
      <c r="I784" t="str">
        <f>VLOOKUP(C784,rome!A:B,2,0)</f>
        <v>Agent / Agente d'entretien des espaces verts</v>
      </c>
    </row>
    <row r="785" spans="1:9" ht="16.8">
      <c r="A785" t="str">
        <f t="shared" si="12"/>
        <v>5005_4</v>
      </c>
      <c r="B785" s="131" t="s">
        <v>790</v>
      </c>
      <c r="C785" s="131" t="s">
        <v>124</v>
      </c>
      <c r="D785" s="130">
        <v>2</v>
      </c>
      <c r="E785" s="130">
        <v>4</v>
      </c>
      <c r="I785" t="str">
        <f>VLOOKUP(C785,rome!A:B,2,0)</f>
        <v>Equipier polyvalent / Equipière polyvalente de restauration rapide</v>
      </c>
    </row>
    <row r="786" spans="1:9" ht="16.8">
      <c r="A786" t="str">
        <f t="shared" si="12"/>
        <v>5005_5</v>
      </c>
      <c r="B786" s="131" t="s">
        <v>790</v>
      </c>
      <c r="C786" s="131" t="s">
        <v>135</v>
      </c>
      <c r="D786" s="130">
        <v>2</v>
      </c>
      <c r="E786" s="130">
        <v>5</v>
      </c>
      <c r="I786" t="str">
        <f>VLOOKUP(C786,rome!A:B,2,0)</f>
        <v>Cariste</v>
      </c>
    </row>
    <row r="787" spans="1:9" ht="16.8">
      <c r="A787" t="str">
        <f t="shared" si="12"/>
        <v>5008_1</v>
      </c>
      <c r="B787" s="131" t="s">
        <v>796</v>
      </c>
      <c r="C787" s="131" t="s">
        <v>206</v>
      </c>
      <c r="D787" s="130">
        <v>1</v>
      </c>
      <c r="E787" s="130">
        <v>1</v>
      </c>
      <c r="I787" t="str">
        <f>VLOOKUP(C787,rome!A:B,2,0)</f>
        <v>Artiste Plasticien / Plasticienne</v>
      </c>
    </row>
    <row r="788" spans="1:9" ht="16.8">
      <c r="A788" t="str">
        <f t="shared" si="12"/>
        <v>5008_2</v>
      </c>
      <c r="B788" s="131" t="s">
        <v>796</v>
      </c>
      <c r="C788" s="131" t="s">
        <v>303</v>
      </c>
      <c r="D788" s="130">
        <v>1</v>
      </c>
      <c r="E788" s="130">
        <v>2</v>
      </c>
      <c r="I788" t="str">
        <f>VLOOKUP(C788,rome!A:B,2,0)</f>
        <v>Tapissier / Tapissière d'ameublement</v>
      </c>
    </row>
    <row r="789" spans="1:9" ht="16.8">
      <c r="A789" t="str">
        <f t="shared" si="12"/>
        <v>5008_3</v>
      </c>
      <c r="B789" s="131" t="s">
        <v>796</v>
      </c>
      <c r="C789" s="131" t="s">
        <v>152</v>
      </c>
      <c r="D789" s="130">
        <v>1</v>
      </c>
      <c r="E789" s="130">
        <v>3</v>
      </c>
      <c r="I789" t="str">
        <f>VLOOKUP(C789,rome!A:B,2,0)</f>
        <v>Vendeur / Vendeuse en équipement de la maison</v>
      </c>
    </row>
    <row r="790" spans="1:9" ht="16.8">
      <c r="A790" t="str">
        <f t="shared" si="12"/>
        <v>5008_4</v>
      </c>
      <c r="B790" s="131" t="s">
        <v>796</v>
      </c>
      <c r="C790" s="131" t="s">
        <v>2860</v>
      </c>
      <c r="D790" s="130">
        <v>1</v>
      </c>
      <c r="E790" s="130">
        <v>4</v>
      </c>
      <c r="I790" t="str">
        <f>VLOOKUP(C790,rome!A:B,2,0)</f>
        <v>Assistant / Assistante import-export</v>
      </c>
    </row>
    <row r="791" spans="1:9" ht="16.8">
      <c r="A791" t="str">
        <f t="shared" si="12"/>
        <v>5008_5</v>
      </c>
      <c r="B791" s="131" t="s">
        <v>796</v>
      </c>
      <c r="C791" s="131" t="s">
        <v>128</v>
      </c>
      <c r="D791" s="130">
        <v>1</v>
      </c>
      <c r="E791" s="130">
        <v>5</v>
      </c>
      <c r="I791" t="str">
        <f>VLOOKUP(C791,rome!A:B,2,0)</f>
        <v>Hôte / Hôtesse de caisse</v>
      </c>
    </row>
    <row r="792" spans="1:9" ht="16.8">
      <c r="A792" t="str">
        <f t="shared" si="12"/>
        <v>5009_1</v>
      </c>
      <c r="B792" s="131" t="s">
        <v>801</v>
      </c>
      <c r="C792" s="131" t="s">
        <v>114</v>
      </c>
      <c r="D792" s="130">
        <v>6</v>
      </c>
      <c r="E792" s="130">
        <v>1</v>
      </c>
      <c r="I792" t="str">
        <f>VLOOKUP(C792,rome!A:B,2,0)</f>
        <v>Employé / Employée de rayon libre-service</v>
      </c>
    </row>
    <row r="793" spans="1:9" ht="16.8">
      <c r="A793" t="str">
        <f t="shared" si="12"/>
        <v>5009_2</v>
      </c>
      <c r="B793" s="131" t="s">
        <v>801</v>
      </c>
      <c r="C793" s="131" t="s">
        <v>117</v>
      </c>
      <c r="D793" s="130">
        <v>6</v>
      </c>
      <c r="E793" s="130">
        <v>2</v>
      </c>
      <c r="I793" t="str">
        <f>VLOOKUP(C793,rome!A:B,2,0)</f>
        <v>Manutentionnaire</v>
      </c>
    </row>
    <row r="794" spans="1:9" ht="16.8">
      <c r="A794" t="str">
        <f t="shared" si="12"/>
        <v>5009_3</v>
      </c>
      <c r="B794" s="131" t="s">
        <v>801</v>
      </c>
      <c r="C794" s="131" t="s">
        <v>113</v>
      </c>
      <c r="D794" s="130">
        <v>4</v>
      </c>
      <c r="E794" s="130">
        <v>3</v>
      </c>
      <c r="I794" t="str">
        <f>VLOOKUP(C794,rome!A:B,2,0)</f>
        <v>Employé familial / Employée familiale</v>
      </c>
    </row>
    <row r="795" spans="1:9" ht="16.8">
      <c r="A795" t="str">
        <f t="shared" si="12"/>
        <v>5009_4</v>
      </c>
      <c r="B795" s="131" t="s">
        <v>801</v>
      </c>
      <c r="C795" s="131" t="s">
        <v>133</v>
      </c>
      <c r="D795" s="130">
        <v>3</v>
      </c>
      <c r="E795" s="130">
        <v>4</v>
      </c>
      <c r="I795" t="str">
        <f>VLOOKUP(C795,rome!A:B,2,0)</f>
        <v>Vendeur / Vendeuse en épicerie</v>
      </c>
    </row>
    <row r="796" spans="1:9" ht="16.8">
      <c r="A796" t="str">
        <f t="shared" si="12"/>
        <v>5009_5</v>
      </c>
      <c r="B796" s="131" t="s">
        <v>801</v>
      </c>
      <c r="C796" s="131" t="s">
        <v>1141</v>
      </c>
      <c r="D796" s="130">
        <v>3</v>
      </c>
      <c r="E796" s="130">
        <v>5</v>
      </c>
      <c r="I796" t="str">
        <f>VLOOKUP(C796,rome!A:B,2,0)</f>
        <v>Employé / Employée de restauration collective</v>
      </c>
    </row>
    <row r="797" spans="1:9" ht="16.8">
      <c r="A797" t="str">
        <f t="shared" si="12"/>
        <v>5010_1</v>
      </c>
      <c r="B797" s="131" t="s">
        <v>779</v>
      </c>
      <c r="C797" s="131" t="s">
        <v>136</v>
      </c>
      <c r="D797" s="130">
        <v>11</v>
      </c>
      <c r="E797" s="130">
        <v>1</v>
      </c>
      <c r="I797" t="str">
        <f>VLOOKUP(C797,rome!A:B,2,0)</f>
        <v>Agent / Agente de conditionnement</v>
      </c>
    </row>
    <row r="798" spans="1:9" ht="16.8">
      <c r="A798" t="str">
        <f t="shared" si="12"/>
        <v>5010_2</v>
      </c>
      <c r="B798" s="131" t="s">
        <v>779</v>
      </c>
      <c r="C798" s="131" t="s">
        <v>2319</v>
      </c>
      <c r="D798" s="130">
        <v>8</v>
      </c>
      <c r="E798" s="130">
        <v>2</v>
      </c>
      <c r="I798" t="str">
        <f>VLOOKUP(C798,rome!A:B,2,0)</f>
        <v>Agent / Agente de propreté de locaux</v>
      </c>
    </row>
    <row r="799" spans="1:9" ht="16.8">
      <c r="A799" t="str">
        <f t="shared" si="12"/>
        <v>5010_3</v>
      </c>
      <c r="B799" s="131" t="s">
        <v>779</v>
      </c>
      <c r="C799" s="131" t="s">
        <v>114</v>
      </c>
      <c r="D799" s="130">
        <v>4</v>
      </c>
      <c r="E799" s="130">
        <v>3</v>
      </c>
      <c r="I799" t="str">
        <f>VLOOKUP(C799,rome!A:B,2,0)</f>
        <v>Employé / Employée de rayon libre-service</v>
      </c>
    </row>
    <row r="800" spans="1:9" ht="16.8">
      <c r="A800" t="str">
        <f t="shared" si="12"/>
        <v>5010_4</v>
      </c>
      <c r="B800" s="131" t="s">
        <v>779</v>
      </c>
      <c r="C800" s="131" t="s">
        <v>122</v>
      </c>
      <c r="D800" s="130">
        <v>4</v>
      </c>
      <c r="E800" s="130">
        <v>4</v>
      </c>
      <c r="I800" t="str">
        <f>VLOOKUP(C800,rome!A:B,2,0)</f>
        <v>Secrétaire</v>
      </c>
    </row>
    <row r="801" spans="1:9" ht="16.8">
      <c r="A801" t="str">
        <f t="shared" si="12"/>
        <v>5010_5</v>
      </c>
      <c r="B801" s="131" t="s">
        <v>779</v>
      </c>
      <c r="C801" s="131" t="s">
        <v>117</v>
      </c>
      <c r="D801" s="130">
        <v>4</v>
      </c>
      <c r="E801" s="130">
        <v>5</v>
      </c>
      <c r="I801" t="str">
        <f>VLOOKUP(C801,rome!A:B,2,0)</f>
        <v>Manutentionnaire</v>
      </c>
    </row>
    <row r="802" spans="1:9" ht="16.8">
      <c r="A802" t="str">
        <f t="shared" si="12"/>
        <v>5011_1</v>
      </c>
      <c r="B802" s="131" t="s">
        <v>809</v>
      </c>
      <c r="C802" s="131" t="s">
        <v>114</v>
      </c>
      <c r="D802" s="130">
        <v>4</v>
      </c>
      <c r="E802" s="130">
        <v>1</v>
      </c>
      <c r="I802" t="str">
        <f>VLOOKUP(C802,rome!A:B,2,0)</f>
        <v>Employé / Employée de rayon libre-service</v>
      </c>
    </row>
    <row r="803" spans="1:9" ht="16.8">
      <c r="A803" t="str">
        <f t="shared" si="12"/>
        <v>5011_2</v>
      </c>
      <c r="B803" s="131" t="s">
        <v>809</v>
      </c>
      <c r="C803" s="131" t="s">
        <v>133</v>
      </c>
      <c r="D803" s="130">
        <v>3</v>
      </c>
      <c r="E803" s="130">
        <v>2</v>
      </c>
      <c r="I803" t="str">
        <f>VLOOKUP(C803,rome!A:B,2,0)</f>
        <v>Vendeur / Vendeuse en épicerie</v>
      </c>
    </row>
    <row r="804" spans="1:9" ht="16.8">
      <c r="A804" t="str">
        <f t="shared" si="12"/>
        <v>5011_3</v>
      </c>
      <c r="B804" s="131" t="s">
        <v>809</v>
      </c>
      <c r="C804" s="131" t="s">
        <v>1141</v>
      </c>
      <c r="D804" s="130">
        <v>3</v>
      </c>
      <c r="E804" s="130">
        <v>3</v>
      </c>
      <c r="I804" t="str">
        <f>VLOOKUP(C804,rome!A:B,2,0)</f>
        <v>Employé / Employée de restauration collective</v>
      </c>
    </row>
    <row r="805" spans="1:9" ht="16.8">
      <c r="A805" t="str">
        <f t="shared" si="12"/>
        <v>5011_4</v>
      </c>
      <c r="B805" s="131" t="s">
        <v>809</v>
      </c>
      <c r="C805" s="131" t="s">
        <v>136</v>
      </c>
      <c r="D805" s="130">
        <v>3</v>
      </c>
      <c r="E805" s="130">
        <v>4</v>
      </c>
      <c r="I805" t="str">
        <f>VLOOKUP(C805,rome!A:B,2,0)</f>
        <v>Agent / Agente de conditionnement</v>
      </c>
    </row>
    <row r="806" spans="1:9" ht="16.8">
      <c r="A806" t="str">
        <f t="shared" si="12"/>
        <v>5011_5</v>
      </c>
      <c r="B806" s="131" t="s">
        <v>809</v>
      </c>
      <c r="C806" s="131" t="s">
        <v>116</v>
      </c>
      <c r="D806" s="130">
        <v>3</v>
      </c>
      <c r="E806" s="130">
        <v>5</v>
      </c>
      <c r="I806" t="str">
        <f>VLOOKUP(C806,rome!A:B,2,0)</f>
        <v>Conducteur-livreur / Conductrice-livreuse</v>
      </c>
    </row>
    <row r="807" spans="1:9" ht="16.8">
      <c r="A807" t="str">
        <f t="shared" si="12"/>
        <v>5013_1</v>
      </c>
      <c r="B807" s="131" t="s">
        <v>806</v>
      </c>
      <c r="C807" s="131" t="s">
        <v>2319</v>
      </c>
      <c r="D807" s="130">
        <v>7</v>
      </c>
      <c r="E807" s="130">
        <v>1</v>
      </c>
      <c r="I807" t="str">
        <f>VLOOKUP(C807,rome!A:B,2,0)</f>
        <v>Agent / Agente de propreté de locaux</v>
      </c>
    </row>
    <row r="808" spans="1:9" ht="16.8">
      <c r="A808" t="str">
        <f t="shared" si="12"/>
        <v>5013_2</v>
      </c>
      <c r="B808" s="131" t="s">
        <v>806</v>
      </c>
      <c r="C808" s="131" t="s">
        <v>118</v>
      </c>
      <c r="D808" s="130">
        <v>6</v>
      </c>
      <c r="E808" s="130">
        <v>2</v>
      </c>
      <c r="I808" t="str">
        <f>VLOOKUP(C808,rome!A:B,2,0)</f>
        <v>Vendeur / Vendeuse en prêt-à-porter</v>
      </c>
    </row>
    <row r="809" spans="1:9" ht="16.8">
      <c r="A809" t="str">
        <f t="shared" si="12"/>
        <v>5013_3</v>
      </c>
      <c r="B809" s="131" t="s">
        <v>806</v>
      </c>
      <c r="C809" s="131" t="s">
        <v>113</v>
      </c>
      <c r="D809" s="130">
        <v>6</v>
      </c>
      <c r="E809" s="130">
        <v>3</v>
      </c>
      <c r="I809" t="str">
        <f>VLOOKUP(C809,rome!A:B,2,0)</f>
        <v>Employé familial / Employée familiale</v>
      </c>
    </row>
    <row r="810" spans="1:9" ht="16.8">
      <c r="A810" t="str">
        <f t="shared" si="12"/>
        <v>5013_4</v>
      </c>
      <c r="B810" s="131" t="s">
        <v>806</v>
      </c>
      <c r="C810" s="131" t="s">
        <v>114</v>
      </c>
      <c r="D810" s="130">
        <v>4</v>
      </c>
      <c r="E810" s="130">
        <v>4</v>
      </c>
      <c r="I810" t="str">
        <f>VLOOKUP(C810,rome!A:B,2,0)</f>
        <v>Employé / Employée de rayon libre-service</v>
      </c>
    </row>
    <row r="811" spans="1:9" ht="16.8">
      <c r="A811" t="str">
        <f t="shared" si="12"/>
        <v>5013_5</v>
      </c>
      <c r="B811" s="131" t="s">
        <v>806</v>
      </c>
      <c r="C811" s="131" t="s">
        <v>120</v>
      </c>
      <c r="D811" s="130">
        <v>3</v>
      </c>
      <c r="E811" s="130">
        <v>5</v>
      </c>
      <c r="I811" t="str">
        <f>VLOOKUP(C811,rome!A:B,2,0)</f>
        <v>Agent / Agente d'entretien des espaces verts</v>
      </c>
    </row>
    <row r="812" spans="1:9" ht="16.8">
      <c r="A812" t="str">
        <f t="shared" si="12"/>
        <v>5014_1</v>
      </c>
      <c r="B812" s="131" t="s">
        <v>797</v>
      </c>
      <c r="C812" s="131" t="s">
        <v>161</v>
      </c>
      <c r="D812" s="130">
        <v>2</v>
      </c>
      <c r="E812" s="130">
        <v>1</v>
      </c>
      <c r="I812" t="str">
        <f>VLOOKUP(C812,rome!A:B,2,0)</f>
        <v>Designer graphique</v>
      </c>
    </row>
    <row r="813" spans="1:9" ht="16.8">
      <c r="A813" t="str">
        <f t="shared" si="12"/>
        <v>5014_2</v>
      </c>
      <c r="B813" s="131" t="s">
        <v>797</v>
      </c>
      <c r="C813" s="131" t="s">
        <v>125</v>
      </c>
      <c r="D813" s="130">
        <v>2</v>
      </c>
      <c r="E813" s="130">
        <v>2</v>
      </c>
      <c r="I813" t="str">
        <f>VLOOKUP(C813,rome!A:B,2,0)</f>
        <v>Chargé / Chargée d'accueil</v>
      </c>
    </row>
    <row r="814" spans="1:9" ht="16.8">
      <c r="A814" t="str">
        <f t="shared" si="12"/>
        <v>5014_3</v>
      </c>
      <c r="B814" s="131" t="s">
        <v>797</v>
      </c>
      <c r="C814" s="131" t="s">
        <v>416</v>
      </c>
      <c r="D814" s="130">
        <v>1</v>
      </c>
      <c r="E814" s="130">
        <v>3</v>
      </c>
      <c r="I814" t="str">
        <f>VLOOKUP(C814,rome!A:B,2,0)</f>
        <v>Vétérinaire</v>
      </c>
    </row>
    <row r="815" spans="1:9" ht="16.8">
      <c r="A815" t="str">
        <f t="shared" si="12"/>
        <v>5014_4</v>
      </c>
      <c r="B815" s="131" t="s">
        <v>797</v>
      </c>
      <c r="C815" s="131" t="s">
        <v>2927</v>
      </c>
      <c r="D815" s="130">
        <v>1</v>
      </c>
      <c r="E815" s="130">
        <v>4</v>
      </c>
      <c r="I815" t="str">
        <f>VLOOKUP(C815,rome!A:B,2,0)</f>
        <v>Préparateur / Préparatrice d'équidés</v>
      </c>
    </row>
    <row r="816" spans="1:9" ht="16.8">
      <c r="A816" t="str">
        <f t="shared" si="12"/>
        <v>5014_5</v>
      </c>
      <c r="B816" s="131" t="s">
        <v>797</v>
      </c>
      <c r="C816" s="131" t="s">
        <v>118</v>
      </c>
      <c r="D816" s="130">
        <v>1</v>
      </c>
      <c r="E816" s="130">
        <v>5</v>
      </c>
      <c r="I816" t="str">
        <f>VLOOKUP(C816,rome!A:B,2,0)</f>
        <v>Vendeur / Vendeuse en prêt-à-porter</v>
      </c>
    </row>
    <row r="817" spans="1:9" ht="16.8">
      <c r="A817" t="str">
        <f t="shared" si="12"/>
        <v>5015_1</v>
      </c>
      <c r="B817" s="131" t="s">
        <v>813</v>
      </c>
      <c r="C817" s="131" t="s">
        <v>2319</v>
      </c>
      <c r="D817" s="130">
        <v>3</v>
      </c>
      <c r="E817" s="130">
        <v>1</v>
      </c>
      <c r="I817" t="str">
        <f>VLOOKUP(C817,rome!A:B,2,0)</f>
        <v>Agent / Agente de propreté de locaux</v>
      </c>
    </row>
    <row r="818" spans="1:9" ht="16.8">
      <c r="A818" t="str">
        <f t="shared" si="12"/>
        <v>5015_2</v>
      </c>
      <c r="B818" s="131" t="s">
        <v>813</v>
      </c>
      <c r="C818" s="131" t="s">
        <v>1140</v>
      </c>
      <c r="D818" s="130">
        <v>2</v>
      </c>
      <c r="E818" s="130">
        <v>2</v>
      </c>
      <c r="I818" t="str">
        <f>VLOOKUP(C818,rome!A:B,2,0)</f>
        <v>Ouvrier agricole polyvalent / Ouvrière agricole polyvalente</v>
      </c>
    </row>
    <row r="819" spans="1:9" ht="16.8">
      <c r="A819" t="str">
        <f t="shared" si="12"/>
        <v>5015_3</v>
      </c>
      <c r="B819" s="131" t="s">
        <v>813</v>
      </c>
      <c r="C819" s="131" t="s">
        <v>160</v>
      </c>
      <c r="D819" s="130">
        <v>2</v>
      </c>
      <c r="E819" s="130">
        <v>3</v>
      </c>
      <c r="I819" t="str">
        <f>VLOOKUP(C819,rome!A:B,2,0)</f>
        <v>Assistant commercial / Assistante commerciale</v>
      </c>
    </row>
    <row r="820" spans="1:9" ht="16.8">
      <c r="A820" t="str">
        <f t="shared" si="12"/>
        <v>5015_4</v>
      </c>
      <c r="B820" s="131" t="s">
        <v>813</v>
      </c>
      <c r="C820" s="131" t="s">
        <v>114</v>
      </c>
      <c r="D820" s="130">
        <v>2</v>
      </c>
      <c r="E820" s="130">
        <v>4</v>
      </c>
      <c r="I820" t="str">
        <f>VLOOKUP(C820,rome!A:B,2,0)</f>
        <v>Employé / Employée de rayon libre-service</v>
      </c>
    </row>
    <row r="821" spans="1:9" ht="16.8">
      <c r="A821" t="str">
        <f t="shared" si="12"/>
        <v>5015_5</v>
      </c>
      <c r="B821" s="131" t="s">
        <v>813</v>
      </c>
      <c r="C821" s="131" t="s">
        <v>136</v>
      </c>
      <c r="D821" s="130">
        <v>2</v>
      </c>
      <c r="E821" s="130">
        <v>5</v>
      </c>
      <c r="I821" t="str">
        <f>VLOOKUP(C821,rome!A:B,2,0)</f>
        <v>Agent / Agente de conditionnement</v>
      </c>
    </row>
    <row r="822" spans="1:9" ht="16.8">
      <c r="A822" t="str">
        <f t="shared" si="12"/>
        <v>5016_1</v>
      </c>
      <c r="B822" s="131" t="s">
        <v>812</v>
      </c>
      <c r="C822" s="131" t="s">
        <v>136</v>
      </c>
      <c r="D822" s="130">
        <v>8</v>
      </c>
      <c r="E822" s="130">
        <v>1</v>
      </c>
      <c r="I822" t="str">
        <f>VLOOKUP(C822,rome!A:B,2,0)</f>
        <v>Agent / Agente de conditionnement</v>
      </c>
    </row>
    <row r="823" spans="1:9" ht="16.8">
      <c r="A823" t="str">
        <f t="shared" si="12"/>
        <v>5016_2</v>
      </c>
      <c r="B823" s="131" t="s">
        <v>812</v>
      </c>
      <c r="C823" s="131" t="s">
        <v>113</v>
      </c>
      <c r="D823" s="130">
        <v>6</v>
      </c>
      <c r="E823" s="130">
        <v>2</v>
      </c>
      <c r="I823" t="str">
        <f>VLOOKUP(C823,rome!A:B,2,0)</f>
        <v>Employé familial / Employée familiale</v>
      </c>
    </row>
    <row r="824" spans="1:9" ht="16.8">
      <c r="A824" t="str">
        <f t="shared" si="12"/>
        <v>5016_3</v>
      </c>
      <c r="B824" s="131" t="s">
        <v>812</v>
      </c>
      <c r="C824" s="131" t="s">
        <v>137</v>
      </c>
      <c r="D824" s="130">
        <v>5</v>
      </c>
      <c r="E824" s="130">
        <v>3</v>
      </c>
      <c r="I824" t="str">
        <f>VLOOKUP(C824,rome!A:B,2,0)</f>
        <v>Agent / Agente de service hospitalier (ASH)</v>
      </c>
    </row>
    <row r="825" spans="1:9" ht="16.8">
      <c r="A825" t="str">
        <f t="shared" si="12"/>
        <v>5016_4</v>
      </c>
      <c r="B825" s="131" t="s">
        <v>812</v>
      </c>
      <c r="C825" s="131" t="s">
        <v>120</v>
      </c>
      <c r="D825" s="130">
        <v>3</v>
      </c>
      <c r="E825" s="130">
        <v>4</v>
      </c>
      <c r="I825" t="str">
        <f>VLOOKUP(C825,rome!A:B,2,0)</f>
        <v>Agent / Agente d'entretien des espaces verts</v>
      </c>
    </row>
    <row r="826" spans="1:9" ht="16.8">
      <c r="A826" t="str">
        <f t="shared" si="12"/>
        <v>5016_5</v>
      </c>
      <c r="B826" s="131" t="s">
        <v>812</v>
      </c>
      <c r="C826" s="131" t="s">
        <v>128</v>
      </c>
      <c r="D826" s="130">
        <v>3</v>
      </c>
      <c r="E826" s="130">
        <v>5</v>
      </c>
      <c r="I826" t="str">
        <f>VLOOKUP(C826,rome!A:B,2,0)</f>
        <v>Hôte / Hôtesse de caisse</v>
      </c>
    </row>
    <row r="827" spans="1:9" ht="16.8">
      <c r="A827" t="str">
        <f t="shared" si="12"/>
        <v>5017_1</v>
      </c>
      <c r="B827" s="131" t="s">
        <v>815</v>
      </c>
      <c r="C827" s="131" t="s">
        <v>2319</v>
      </c>
      <c r="D827" s="130">
        <v>6</v>
      </c>
      <c r="E827" s="130">
        <v>1</v>
      </c>
      <c r="I827" t="str">
        <f>VLOOKUP(C827,rome!A:B,2,0)</f>
        <v>Agent / Agente de propreté de locaux</v>
      </c>
    </row>
    <row r="828" spans="1:9" ht="16.8">
      <c r="A828" t="str">
        <f t="shared" si="12"/>
        <v>5017_2</v>
      </c>
      <c r="B828" s="131" t="s">
        <v>815</v>
      </c>
      <c r="C828" s="131" t="s">
        <v>2859</v>
      </c>
      <c r="D828" s="130">
        <v>3</v>
      </c>
      <c r="E828" s="130">
        <v>2</v>
      </c>
      <c r="I828" t="str">
        <f>VLOOKUP(C828,rome!A:B,2,0)</f>
        <v>Maraîcher / Maraîchère</v>
      </c>
    </row>
    <row r="829" spans="1:9" ht="16.8">
      <c r="A829" t="str">
        <f t="shared" si="12"/>
        <v>5017_3</v>
      </c>
      <c r="B829" s="131" t="s">
        <v>815</v>
      </c>
      <c r="C829" s="131" t="s">
        <v>114</v>
      </c>
      <c r="D829" s="130">
        <v>3</v>
      </c>
      <c r="E829" s="130">
        <v>3</v>
      </c>
      <c r="I829" t="str">
        <f>VLOOKUP(C829,rome!A:B,2,0)</f>
        <v>Employé / Employée de rayon libre-service</v>
      </c>
    </row>
    <row r="830" spans="1:9" ht="16.8">
      <c r="A830" t="str">
        <f t="shared" si="12"/>
        <v>5017_4</v>
      </c>
      <c r="B830" s="131" t="s">
        <v>815</v>
      </c>
      <c r="C830" s="131" t="s">
        <v>117</v>
      </c>
      <c r="D830" s="130">
        <v>3</v>
      </c>
      <c r="E830" s="130">
        <v>4</v>
      </c>
      <c r="I830" t="str">
        <f>VLOOKUP(C830,rome!A:B,2,0)</f>
        <v>Manutentionnaire</v>
      </c>
    </row>
    <row r="831" spans="1:9" ht="16.8">
      <c r="A831" t="str">
        <f t="shared" si="12"/>
        <v>5017_5</v>
      </c>
      <c r="B831" s="131" t="s">
        <v>815</v>
      </c>
      <c r="C831" s="131" t="s">
        <v>1724</v>
      </c>
      <c r="D831" s="130">
        <v>2</v>
      </c>
      <c r="E831" s="130">
        <v>5</v>
      </c>
      <c r="I831" t="str">
        <f>VLOOKUP(C831,rome!A:B,2,0)</f>
        <v>Jardinier / Jardinière paysagiste</v>
      </c>
    </row>
    <row r="832" spans="1:9" ht="16.8">
      <c r="A832" t="str">
        <f t="shared" si="12"/>
        <v>5018_1</v>
      </c>
      <c r="B832" s="131" t="s">
        <v>799</v>
      </c>
      <c r="C832" s="131" t="s">
        <v>114</v>
      </c>
      <c r="D832" s="130">
        <v>7</v>
      </c>
      <c r="E832" s="130">
        <v>1</v>
      </c>
      <c r="I832" t="str">
        <f>VLOOKUP(C832,rome!A:B,2,0)</f>
        <v>Employé / Employée de rayon libre-service</v>
      </c>
    </row>
    <row r="833" spans="1:9" ht="16.8">
      <c r="A833" t="str">
        <f t="shared" si="12"/>
        <v>5018_2</v>
      </c>
      <c r="B833" s="131" t="s">
        <v>799</v>
      </c>
      <c r="C833" s="131" t="s">
        <v>113</v>
      </c>
      <c r="D833" s="130">
        <v>3</v>
      </c>
      <c r="E833" s="130">
        <v>2</v>
      </c>
      <c r="I833" t="str">
        <f>VLOOKUP(C833,rome!A:B,2,0)</f>
        <v>Employé familial / Employée familiale</v>
      </c>
    </row>
    <row r="834" spans="1:9" ht="16.8">
      <c r="A834" t="str">
        <f t="shared" si="12"/>
        <v>5018_3</v>
      </c>
      <c r="B834" s="131" t="s">
        <v>799</v>
      </c>
      <c r="C834" s="131" t="s">
        <v>2319</v>
      </c>
      <c r="D834" s="130">
        <v>3</v>
      </c>
      <c r="E834" s="130">
        <v>3</v>
      </c>
      <c r="I834" t="str">
        <f>VLOOKUP(C834,rome!A:B,2,0)</f>
        <v>Agent / Agente de propreté de locaux</v>
      </c>
    </row>
    <row r="835" spans="1:9" ht="16.8">
      <c r="A835" t="str">
        <f t="shared" ref="A835:A898" si="13">B835&amp;"_"&amp;E835</f>
        <v>5018_4</v>
      </c>
      <c r="B835" s="131" t="s">
        <v>799</v>
      </c>
      <c r="C835" s="131" t="s">
        <v>128</v>
      </c>
      <c r="D835" s="130">
        <v>2</v>
      </c>
      <c r="E835" s="130">
        <v>4</v>
      </c>
      <c r="I835" t="str">
        <f>VLOOKUP(C835,rome!A:B,2,0)</f>
        <v>Hôte / Hôtesse de caisse</v>
      </c>
    </row>
    <row r="836" spans="1:9" ht="16.8">
      <c r="A836" t="str">
        <f t="shared" si="13"/>
        <v>5018_5</v>
      </c>
      <c r="B836" s="131" t="s">
        <v>799</v>
      </c>
      <c r="C836" s="131" t="s">
        <v>136</v>
      </c>
      <c r="D836" s="130">
        <v>2</v>
      </c>
      <c r="E836" s="130">
        <v>5</v>
      </c>
      <c r="I836" t="str">
        <f>VLOOKUP(C836,rome!A:B,2,0)</f>
        <v>Agent / Agente de conditionnement</v>
      </c>
    </row>
    <row r="837" spans="1:9" ht="16.8">
      <c r="A837" t="str">
        <f t="shared" si="13"/>
        <v>5019_1</v>
      </c>
      <c r="B837" s="131" t="s">
        <v>811</v>
      </c>
      <c r="C837" s="131" t="s">
        <v>113</v>
      </c>
      <c r="D837" s="130">
        <v>5</v>
      </c>
      <c r="E837" s="130">
        <v>1</v>
      </c>
      <c r="I837" t="str">
        <f>VLOOKUP(C837,rome!A:B,2,0)</f>
        <v>Employé familial / Employée familiale</v>
      </c>
    </row>
    <row r="838" spans="1:9" ht="16.8">
      <c r="A838" t="str">
        <f t="shared" si="13"/>
        <v>5019_2</v>
      </c>
      <c r="B838" s="131" t="s">
        <v>811</v>
      </c>
      <c r="C838" s="131" t="s">
        <v>114</v>
      </c>
      <c r="D838" s="130">
        <v>4</v>
      </c>
      <c r="E838" s="130">
        <v>2</v>
      </c>
      <c r="I838" t="str">
        <f>VLOOKUP(C838,rome!A:B,2,0)</f>
        <v>Employé / Employée de rayon libre-service</v>
      </c>
    </row>
    <row r="839" spans="1:9" ht="16.8">
      <c r="A839" t="str">
        <f t="shared" si="13"/>
        <v>5019_3</v>
      </c>
      <c r="B839" s="131" t="s">
        <v>811</v>
      </c>
      <c r="C839" s="131" t="s">
        <v>1758</v>
      </c>
      <c r="D839" s="130">
        <v>2</v>
      </c>
      <c r="E839" s="130">
        <v>3</v>
      </c>
      <c r="I839" t="str">
        <f>VLOOKUP(C839,rome!A:B,2,0)</f>
        <v>Soigneur animalier / Soigneuse animalière</v>
      </c>
    </row>
    <row r="840" spans="1:9" ht="16.8">
      <c r="A840" t="str">
        <f t="shared" si="13"/>
        <v>5019_4</v>
      </c>
      <c r="B840" s="131" t="s">
        <v>811</v>
      </c>
      <c r="C840" s="131" t="s">
        <v>195</v>
      </c>
      <c r="D840" s="130">
        <v>2</v>
      </c>
      <c r="E840" s="130">
        <v>4</v>
      </c>
      <c r="I840" t="str">
        <f>VLOOKUP(C840,rome!A:B,2,0)</f>
        <v>Conseiller / Conseillère immobilier</v>
      </c>
    </row>
    <row r="841" spans="1:9" ht="16.8">
      <c r="A841" t="str">
        <f t="shared" si="13"/>
        <v>5019_5</v>
      </c>
      <c r="B841" s="131" t="s">
        <v>811</v>
      </c>
      <c r="C841" s="131" t="s">
        <v>128</v>
      </c>
      <c r="D841" s="130">
        <v>2</v>
      </c>
      <c r="E841" s="130">
        <v>5</v>
      </c>
      <c r="I841" t="str">
        <f>VLOOKUP(C841,rome!A:B,2,0)</f>
        <v>Hôte / Hôtesse de caisse</v>
      </c>
    </row>
    <row r="842" spans="1:9" ht="16.8">
      <c r="A842" t="str">
        <f t="shared" si="13"/>
        <v>5020_1</v>
      </c>
      <c r="B842" s="131" t="s">
        <v>808</v>
      </c>
      <c r="C842" s="131" t="s">
        <v>114</v>
      </c>
      <c r="D842" s="130">
        <v>4</v>
      </c>
      <c r="E842" s="130">
        <v>1</v>
      </c>
      <c r="I842" t="str">
        <f>VLOOKUP(C842,rome!A:B,2,0)</f>
        <v>Employé / Employée de rayon libre-service</v>
      </c>
    </row>
    <row r="843" spans="1:9" ht="16.8">
      <c r="A843" t="str">
        <f t="shared" si="13"/>
        <v>5020_2</v>
      </c>
      <c r="B843" s="131" t="s">
        <v>808</v>
      </c>
      <c r="C843" s="131" t="s">
        <v>128</v>
      </c>
      <c r="D843" s="130">
        <v>3</v>
      </c>
      <c r="E843" s="130">
        <v>2</v>
      </c>
      <c r="I843" t="str">
        <f>VLOOKUP(C843,rome!A:B,2,0)</f>
        <v>Hôte / Hôtesse de caisse</v>
      </c>
    </row>
    <row r="844" spans="1:9" ht="16.8">
      <c r="A844" t="str">
        <f t="shared" si="13"/>
        <v>5020_3</v>
      </c>
      <c r="B844" s="131" t="s">
        <v>808</v>
      </c>
      <c r="C844" s="131" t="s">
        <v>130</v>
      </c>
      <c r="D844" s="130">
        <v>3</v>
      </c>
      <c r="E844" s="130">
        <v>3</v>
      </c>
      <c r="I844" t="str">
        <f>VLOOKUP(C844,rome!A:B,2,0)</f>
        <v>Agent / Agente d'entretien du bâtiment</v>
      </c>
    </row>
    <row r="845" spans="1:9" ht="16.8">
      <c r="A845" t="str">
        <f t="shared" si="13"/>
        <v>5020_4</v>
      </c>
      <c r="B845" s="131" t="s">
        <v>808</v>
      </c>
      <c r="C845" s="131" t="s">
        <v>194</v>
      </c>
      <c r="D845" s="130">
        <v>2</v>
      </c>
      <c r="E845" s="130">
        <v>4</v>
      </c>
      <c r="I845" t="str">
        <f>VLOOKUP(C845,rome!A:B,2,0)</f>
        <v>Horticulteur / Horticultrice</v>
      </c>
    </row>
    <row r="846" spans="1:9" ht="16.8">
      <c r="A846" t="str">
        <f t="shared" si="13"/>
        <v>5020_5</v>
      </c>
      <c r="B846" s="131" t="s">
        <v>808</v>
      </c>
      <c r="C846" s="131" t="s">
        <v>195</v>
      </c>
      <c r="D846" s="130">
        <v>2</v>
      </c>
      <c r="E846" s="130">
        <v>5</v>
      </c>
      <c r="I846" t="str">
        <f>VLOOKUP(C846,rome!A:B,2,0)</f>
        <v>Conseiller / Conseillère immobilier</v>
      </c>
    </row>
    <row r="847" spans="1:9" ht="16.8">
      <c r="A847" t="str">
        <f t="shared" si="13"/>
        <v>5021_1</v>
      </c>
      <c r="B847" s="131" t="s">
        <v>814</v>
      </c>
      <c r="C847" s="131" t="s">
        <v>136</v>
      </c>
      <c r="D847" s="130">
        <v>8</v>
      </c>
      <c r="E847" s="130">
        <v>1</v>
      </c>
      <c r="I847" t="str">
        <f>VLOOKUP(C847,rome!A:B,2,0)</f>
        <v>Agent / Agente de conditionnement</v>
      </c>
    </row>
    <row r="848" spans="1:9" ht="16.8">
      <c r="A848" t="str">
        <f t="shared" si="13"/>
        <v>5021_2</v>
      </c>
      <c r="B848" s="131" t="s">
        <v>814</v>
      </c>
      <c r="C848" s="131" t="s">
        <v>113</v>
      </c>
      <c r="D848" s="130">
        <v>6</v>
      </c>
      <c r="E848" s="130">
        <v>2</v>
      </c>
      <c r="I848" t="str">
        <f>VLOOKUP(C848,rome!A:B,2,0)</f>
        <v>Employé familial / Employée familiale</v>
      </c>
    </row>
    <row r="849" spans="1:9" ht="16.8">
      <c r="A849" t="str">
        <f t="shared" si="13"/>
        <v>5021_3</v>
      </c>
      <c r="B849" s="131" t="s">
        <v>814</v>
      </c>
      <c r="C849" s="131" t="s">
        <v>2534</v>
      </c>
      <c r="D849" s="130">
        <v>6</v>
      </c>
      <c r="E849" s="130">
        <v>3</v>
      </c>
      <c r="I849" t="str">
        <f>VLOOKUP(C849,rome!A:B,2,0)</f>
        <v>Magasinier / Magasinière</v>
      </c>
    </row>
    <row r="850" spans="1:9" ht="16.8">
      <c r="A850" t="str">
        <f t="shared" si="13"/>
        <v>5021_4</v>
      </c>
      <c r="B850" s="131" t="s">
        <v>814</v>
      </c>
      <c r="C850" s="131" t="s">
        <v>2319</v>
      </c>
      <c r="D850" s="130">
        <v>5</v>
      </c>
      <c r="E850" s="130">
        <v>4</v>
      </c>
      <c r="I850" t="str">
        <f>VLOOKUP(C850,rome!A:B,2,0)</f>
        <v>Agent / Agente de propreté de locaux</v>
      </c>
    </row>
    <row r="851" spans="1:9" ht="16.8">
      <c r="A851" t="str">
        <f t="shared" si="13"/>
        <v>5021_5</v>
      </c>
      <c r="B851" s="131" t="s">
        <v>814</v>
      </c>
      <c r="C851" s="131" t="s">
        <v>130</v>
      </c>
      <c r="D851" s="130">
        <v>4</v>
      </c>
      <c r="E851" s="130">
        <v>5</v>
      </c>
      <c r="I851" t="str">
        <f>VLOOKUP(C851,rome!A:B,2,0)</f>
        <v>Agent / Agente d'entretien du bâtiment</v>
      </c>
    </row>
    <row r="852" spans="1:9" ht="16.8">
      <c r="A852" t="str">
        <f t="shared" si="13"/>
        <v>5022_1</v>
      </c>
      <c r="B852" s="131" t="s">
        <v>798</v>
      </c>
      <c r="C852" s="131" t="s">
        <v>114</v>
      </c>
      <c r="D852" s="130">
        <v>3</v>
      </c>
      <c r="E852" s="130">
        <v>1</v>
      </c>
      <c r="I852" t="str">
        <f>VLOOKUP(C852,rome!A:B,2,0)</f>
        <v>Employé / Employée de rayon libre-service</v>
      </c>
    </row>
    <row r="853" spans="1:9" ht="16.8">
      <c r="A853" t="str">
        <f t="shared" si="13"/>
        <v>5022_2</v>
      </c>
      <c r="B853" s="131" t="s">
        <v>798</v>
      </c>
      <c r="C853" s="131" t="s">
        <v>113</v>
      </c>
      <c r="D853" s="130">
        <v>3</v>
      </c>
      <c r="E853" s="130">
        <v>2</v>
      </c>
      <c r="I853" t="str">
        <f>VLOOKUP(C853,rome!A:B,2,0)</f>
        <v>Employé familial / Employée familiale</v>
      </c>
    </row>
    <row r="854" spans="1:9" ht="16.8">
      <c r="A854" t="str">
        <f t="shared" si="13"/>
        <v>5022_3</v>
      </c>
      <c r="B854" s="131" t="s">
        <v>798</v>
      </c>
      <c r="C854" s="131" t="s">
        <v>133</v>
      </c>
      <c r="D854" s="130">
        <v>2</v>
      </c>
      <c r="E854" s="130">
        <v>3</v>
      </c>
      <c r="I854" t="str">
        <f>VLOOKUP(C854,rome!A:B,2,0)</f>
        <v>Vendeur / Vendeuse en épicerie</v>
      </c>
    </row>
    <row r="855" spans="1:9" ht="16.8">
      <c r="A855" t="str">
        <f t="shared" si="13"/>
        <v>5022_4</v>
      </c>
      <c r="B855" s="131" t="s">
        <v>798</v>
      </c>
      <c r="C855" s="131" t="s">
        <v>123</v>
      </c>
      <c r="D855" s="130">
        <v>2</v>
      </c>
      <c r="E855" s="130">
        <v>4</v>
      </c>
      <c r="I855" t="str">
        <f>VLOOKUP(C855,rome!A:B,2,0)</f>
        <v>Peintre en bâtiment</v>
      </c>
    </row>
    <row r="856" spans="1:9" ht="16.8">
      <c r="A856" t="str">
        <f t="shared" si="13"/>
        <v>5022_5</v>
      </c>
      <c r="B856" s="131" t="s">
        <v>798</v>
      </c>
      <c r="C856" s="131" t="s">
        <v>2858</v>
      </c>
      <c r="D856" s="130">
        <v>2</v>
      </c>
      <c r="E856" s="130">
        <v>5</v>
      </c>
      <c r="I856" t="str">
        <f>VLOOKUP(C856,rome!A:B,2,0)</f>
        <v>Agent / Agente de production en industrie alimentaire</v>
      </c>
    </row>
    <row r="857" spans="1:9" ht="16.8">
      <c r="A857" t="str">
        <f t="shared" si="13"/>
        <v>5023_1</v>
      </c>
      <c r="B857" s="131" t="s">
        <v>800</v>
      </c>
      <c r="C857" s="131" t="s">
        <v>161</v>
      </c>
      <c r="D857" s="130">
        <v>3</v>
      </c>
      <c r="E857" s="130">
        <v>1</v>
      </c>
      <c r="I857" t="str">
        <f>VLOOKUP(C857,rome!A:B,2,0)</f>
        <v>Designer graphique</v>
      </c>
    </row>
    <row r="858" spans="1:9" ht="16.8">
      <c r="A858" t="str">
        <f t="shared" si="13"/>
        <v>5023_2</v>
      </c>
      <c r="B858" s="131" t="s">
        <v>800</v>
      </c>
      <c r="C858" s="131" t="s">
        <v>127</v>
      </c>
      <c r="D858" s="130">
        <v>2</v>
      </c>
      <c r="E858" s="130">
        <v>2</v>
      </c>
      <c r="I858" t="str">
        <f>VLOOKUP(C858,rome!A:B,2,0)</f>
        <v>Manœuvre bâtiment</v>
      </c>
    </row>
    <row r="859" spans="1:9" ht="16.8">
      <c r="A859" t="str">
        <f t="shared" si="13"/>
        <v>5023_3</v>
      </c>
      <c r="B859" s="131" t="s">
        <v>800</v>
      </c>
      <c r="C859" s="131" t="s">
        <v>160</v>
      </c>
      <c r="D859" s="130">
        <v>1</v>
      </c>
      <c r="E859" s="130">
        <v>3</v>
      </c>
      <c r="I859" t="str">
        <f>VLOOKUP(C859,rome!A:B,2,0)</f>
        <v>Assistant commercial / Assistante commerciale</v>
      </c>
    </row>
    <row r="860" spans="1:9" ht="16.8">
      <c r="A860" t="str">
        <f t="shared" si="13"/>
        <v>5023_4</v>
      </c>
      <c r="B860" s="131" t="s">
        <v>800</v>
      </c>
      <c r="C860" s="131" t="s">
        <v>3210</v>
      </c>
      <c r="D860" s="130">
        <v>1</v>
      </c>
      <c r="E860" s="130">
        <v>4</v>
      </c>
      <c r="I860" t="str">
        <f>VLOOKUP(C860,rome!A:B,2,0)</f>
        <v>Décorateur / Décoratrice d'intérieur</v>
      </c>
    </row>
    <row r="861" spans="1:9" ht="16.8">
      <c r="A861" t="str">
        <f t="shared" si="13"/>
        <v>5023_5</v>
      </c>
      <c r="B861" s="131" t="s">
        <v>800</v>
      </c>
      <c r="C861" s="131" t="s">
        <v>1618</v>
      </c>
      <c r="D861" s="130">
        <v>1</v>
      </c>
      <c r="E861" s="130">
        <v>5</v>
      </c>
      <c r="I861" t="str">
        <f>VLOOKUP(C861,rome!A:B,2,0)</f>
        <v>Installateur / Installatrice chauffage et climatisation</v>
      </c>
    </row>
    <row r="862" spans="1:9" ht="16.8">
      <c r="A862" t="str">
        <f t="shared" si="13"/>
        <v>5024_1</v>
      </c>
      <c r="B862" s="131" t="s">
        <v>795</v>
      </c>
      <c r="C862" s="131" t="s">
        <v>1826</v>
      </c>
      <c r="D862" s="130">
        <v>1</v>
      </c>
      <c r="E862" s="130">
        <v>1</v>
      </c>
      <c r="I862" t="str">
        <f>VLOOKUP(C862,rome!A:B,2,0)</f>
        <v>Chargé / Chargée de communication</v>
      </c>
    </row>
    <row r="863" spans="1:9" ht="16.8">
      <c r="A863" t="str">
        <f t="shared" si="13"/>
        <v>5024_2</v>
      </c>
      <c r="B863" s="131" t="s">
        <v>795</v>
      </c>
      <c r="C863" s="131" t="s">
        <v>161</v>
      </c>
      <c r="D863" s="130">
        <v>1</v>
      </c>
      <c r="E863" s="130">
        <v>2</v>
      </c>
      <c r="I863" t="str">
        <f>VLOOKUP(C863,rome!A:B,2,0)</f>
        <v>Designer graphique</v>
      </c>
    </row>
    <row r="864" spans="1:9" ht="16.8">
      <c r="A864" t="str">
        <f t="shared" si="13"/>
        <v>5024_3</v>
      </c>
      <c r="B864" s="131" t="s">
        <v>795</v>
      </c>
      <c r="C864" s="131" t="s">
        <v>518</v>
      </c>
      <c r="D864" s="130">
        <v>1</v>
      </c>
      <c r="E864" s="130">
        <v>3</v>
      </c>
      <c r="I864" t="str">
        <f>VLOOKUP(C864,rome!A:B,2,0)</f>
        <v>Mécanicien / Mécanicienne en mécanique marine ou navale</v>
      </c>
    </row>
    <row r="865" spans="1:9" ht="16.8">
      <c r="A865" t="str">
        <f t="shared" si="13"/>
        <v>5024_4</v>
      </c>
      <c r="B865" s="131" t="s">
        <v>795</v>
      </c>
      <c r="C865" s="131" t="s">
        <v>117</v>
      </c>
      <c r="D865" s="130">
        <v>1</v>
      </c>
      <c r="E865" s="130">
        <v>4</v>
      </c>
      <c r="I865" t="str">
        <f>VLOOKUP(C865,rome!A:B,2,0)</f>
        <v>Manutentionnaire</v>
      </c>
    </row>
    <row r="866" spans="1:9" ht="16.8">
      <c r="A866" t="str">
        <f t="shared" si="13"/>
        <v>5024_5</v>
      </c>
      <c r="B866" s="131" t="s">
        <v>795</v>
      </c>
      <c r="C866" s="131" t="s">
        <v>2861</v>
      </c>
      <c r="D866" s="130">
        <v>0</v>
      </c>
      <c r="E866" s="130">
        <v>5</v>
      </c>
      <c r="I866" t="str">
        <f>VLOOKUP(C866,rome!A:B,2,0)</f>
        <v>Echafaudeur / Echafaudeuse</v>
      </c>
    </row>
    <row r="867" spans="1:9" ht="16.8">
      <c r="A867" t="str">
        <f t="shared" si="13"/>
        <v>5025_1</v>
      </c>
      <c r="B867" s="131" t="s">
        <v>794</v>
      </c>
      <c r="C867" s="131" t="s">
        <v>114</v>
      </c>
      <c r="D867" s="130">
        <v>4</v>
      </c>
      <c r="E867" s="130">
        <v>1</v>
      </c>
      <c r="I867" t="str">
        <f>VLOOKUP(C867,rome!A:B,2,0)</f>
        <v>Employé / Employée de rayon libre-service</v>
      </c>
    </row>
    <row r="868" spans="1:9" ht="16.8">
      <c r="A868" t="str">
        <f t="shared" si="13"/>
        <v>5025_2</v>
      </c>
      <c r="B868" s="131" t="s">
        <v>794</v>
      </c>
      <c r="C868" s="131" t="s">
        <v>113</v>
      </c>
      <c r="D868" s="130">
        <v>4</v>
      </c>
      <c r="E868" s="130">
        <v>2</v>
      </c>
      <c r="I868" t="str">
        <f>VLOOKUP(C868,rome!A:B,2,0)</f>
        <v>Employé familial / Employée familiale</v>
      </c>
    </row>
    <row r="869" spans="1:9" ht="16.8">
      <c r="A869" t="str">
        <f t="shared" si="13"/>
        <v>5025_3</v>
      </c>
      <c r="B869" s="131" t="s">
        <v>794</v>
      </c>
      <c r="C869" s="131" t="s">
        <v>127</v>
      </c>
      <c r="D869" s="130">
        <v>3</v>
      </c>
      <c r="E869" s="130">
        <v>3</v>
      </c>
      <c r="I869" t="str">
        <f>VLOOKUP(C869,rome!A:B,2,0)</f>
        <v>Manœuvre bâtiment</v>
      </c>
    </row>
    <row r="870" spans="1:9" ht="16.8">
      <c r="A870" t="str">
        <f t="shared" si="13"/>
        <v>5025_4</v>
      </c>
      <c r="B870" s="131" t="s">
        <v>794</v>
      </c>
      <c r="C870" s="131" t="s">
        <v>2319</v>
      </c>
      <c r="D870" s="130">
        <v>3</v>
      </c>
      <c r="E870" s="130">
        <v>4</v>
      </c>
      <c r="I870" t="str">
        <f>VLOOKUP(C870,rome!A:B,2,0)</f>
        <v>Agent / Agente de propreté de locaux</v>
      </c>
    </row>
    <row r="871" spans="1:9" ht="16.8">
      <c r="A871" t="str">
        <f t="shared" si="13"/>
        <v>5025_5</v>
      </c>
      <c r="B871" s="131" t="s">
        <v>794</v>
      </c>
      <c r="C871" s="131" t="s">
        <v>129</v>
      </c>
      <c r="D871" s="130">
        <v>2</v>
      </c>
      <c r="E871" s="130">
        <v>5</v>
      </c>
      <c r="I871" t="str">
        <f>VLOOKUP(C871,rome!A:B,2,0)</f>
        <v>Commis / Commise de cuisine</v>
      </c>
    </row>
    <row r="872" spans="1:9" ht="16.8">
      <c r="A872" t="str">
        <f t="shared" si="13"/>
        <v>5026_1</v>
      </c>
      <c r="B872" s="131" t="s">
        <v>793</v>
      </c>
      <c r="C872" s="131" t="s">
        <v>2319</v>
      </c>
      <c r="D872" s="130">
        <v>3</v>
      </c>
      <c r="E872" s="130">
        <v>1</v>
      </c>
      <c r="I872" t="str">
        <f>VLOOKUP(C872,rome!A:B,2,0)</f>
        <v>Agent / Agente de propreté de locaux</v>
      </c>
    </row>
    <row r="873" spans="1:9" ht="16.8">
      <c r="A873" t="str">
        <f t="shared" si="13"/>
        <v>5026_2</v>
      </c>
      <c r="B873" s="131" t="s">
        <v>793</v>
      </c>
      <c r="C873" s="131" t="s">
        <v>120</v>
      </c>
      <c r="D873" s="130">
        <v>2</v>
      </c>
      <c r="E873" s="130">
        <v>2</v>
      </c>
      <c r="I873" t="str">
        <f>VLOOKUP(C873,rome!A:B,2,0)</f>
        <v>Agent / Agente d'entretien des espaces verts</v>
      </c>
    </row>
    <row r="874" spans="1:9" ht="16.8">
      <c r="A874" t="str">
        <f t="shared" si="13"/>
        <v>5026_3</v>
      </c>
      <c r="B874" s="131" t="s">
        <v>793</v>
      </c>
      <c r="C874" s="131" t="s">
        <v>1751</v>
      </c>
      <c r="D874" s="130">
        <v>2</v>
      </c>
      <c r="E874" s="130">
        <v>3</v>
      </c>
      <c r="I874" t="str">
        <f>VLOOKUP(C874,rome!A:B,2,0)</f>
        <v>Ouvrier / Ouvrière aquacole</v>
      </c>
    </row>
    <row r="875" spans="1:9" ht="16.8">
      <c r="A875" t="str">
        <f t="shared" si="13"/>
        <v>5026_4</v>
      </c>
      <c r="B875" s="131" t="s">
        <v>793</v>
      </c>
      <c r="C875" s="131" t="s">
        <v>2859</v>
      </c>
      <c r="D875" s="130">
        <v>2</v>
      </c>
      <c r="E875" s="130">
        <v>4</v>
      </c>
      <c r="I875" t="str">
        <f>VLOOKUP(C875,rome!A:B,2,0)</f>
        <v>Maraîcher / Maraîchère</v>
      </c>
    </row>
    <row r="876" spans="1:9" ht="16.8">
      <c r="A876" t="str">
        <f t="shared" si="13"/>
        <v>5026_5</v>
      </c>
      <c r="B876" s="131" t="s">
        <v>793</v>
      </c>
      <c r="C876" s="131" t="s">
        <v>133</v>
      </c>
      <c r="D876" s="130">
        <v>2</v>
      </c>
      <c r="E876" s="130">
        <v>5</v>
      </c>
      <c r="I876" t="str">
        <f>VLOOKUP(C876,rome!A:B,2,0)</f>
        <v>Vendeur / Vendeuse en épicerie</v>
      </c>
    </row>
    <row r="877" spans="1:9" ht="16.8">
      <c r="A877" t="str">
        <f t="shared" si="13"/>
        <v>5027_1</v>
      </c>
      <c r="B877" s="131" t="s">
        <v>802</v>
      </c>
      <c r="C877" s="131" t="s">
        <v>122</v>
      </c>
      <c r="D877" s="130">
        <v>5</v>
      </c>
      <c r="E877" s="130">
        <v>1</v>
      </c>
      <c r="I877" t="str">
        <f>VLOOKUP(C877,rome!A:B,2,0)</f>
        <v>Secrétaire</v>
      </c>
    </row>
    <row r="878" spans="1:9" ht="16.8">
      <c r="A878" t="str">
        <f t="shared" si="13"/>
        <v>5027_2</v>
      </c>
      <c r="B878" s="131" t="s">
        <v>802</v>
      </c>
      <c r="C878" s="131" t="s">
        <v>136</v>
      </c>
      <c r="D878" s="130">
        <v>4</v>
      </c>
      <c r="E878" s="130">
        <v>2</v>
      </c>
      <c r="I878" t="str">
        <f>VLOOKUP(C878,rome!A:B,2,0)</f>
        <v>Agent / Agente de conditionnement</v>
      </c>
    </row>
    <row r="879" spans="1:9" ht="16.8">
      <c r="A879" t="str">
        <f t="shared" si="13"/>
        <v>5027_3</v>
      </c>
      <c r="B879" s="131" t="s">
        <v>802</v>
      </c>
      <c r="C879" s="131" t="s">
        <v>2319</v>
      </c>
      <c r="D879" s="130">
        <v>4</v>
      </c>
      <c r="E879" s="130">
        <v>3</v>
      </c>
      <c r="I879" t="str">
        <f>VLOOKUP(C879,rome!A:B,2,0)</f>
        <v>Agent / Agente de propreté de locaux</v>
      </c>
    </row>
    <row r="880" spans="1:9" ht="16.8">
      <c r="A880" t="str">
        <f t="shared" si="13"/>
        <v>5027_4</v>
      </c>
      <c r="B880" s="131" t="s">
        <v>802</v>
      </c>
      <c r="C880" s="131" t="s">
        <v>120</v>
      </c>
      <c r="D880" s="130">
        <v>3</v>
      </c>
      <c r="E880" s="130">
        <v>4</v>
      </c>
      <c r="I880" t="str">
        <f>VLOOKUP(C880,rome!A:B,2,0)</f>
        <v>Agent / Agente d'entretien des espaces verts</v>
      </c>
    </row>
    <row r="881" spans="1:9" ht="16.8">
      <c r="A881" t="str">
        <f t="shared" si="13"/>
        <v>5027_5</v>
      </c>
      <c r="B881" s="131" t="s">
        <v>802</v>
      </c>
      <c r="C881" s="131" t="s">
        <v>129</v>
      </c>
      <c r="D881" s="130">
        <v>3</v>
      </c>
      <c r="E881" s="130">
        <v>5</v>
      </c>
      <c r="I881" t="str">
        <f>VLOOKUP(C881,rome!A:B,2,0)</f>
        <v>Commis / Commise de cuisine</v>
      </c>
    </row>
    <row r="882" spans="1:9" ht="16.8">
      <c r="A882" t="str">
        <f t="shared" si="13"/>
        <v>5083_1</v>
      </c>
      <c r="B882" s="131" t="s">
        <v>4105</v>
      </c>
      <c r="C882" s="131" t="s">
        <v>114</v>
      </c>
      <c r="D882" s="130">
        <v>5</v>
      </c>
      <c r="E882" s="130">
        <v>1</v>
      </c>
      <c r="I882" t="str">
        <f>VLOOKUP(C882,rome!A:B,2,0)</f>
        <v>Employé / Employée de rayon libre-service</v>
      </c>
    </row>
    <row r="883" spans="1:9" ht="16.8">
      <c r="A883" t="str">
        <f t="shared" si="13"/>
        <v>5083_2</v>
      </c>
      <c r="B883" s="131" t="s">
        <v>4105</v>
      </c>
      <c r="C883" s="131" t="s">
        <v>113</v>
      </c>
      <c r="D883" s="130">
        <v>4</v>
      </c>
      <c r="E883" s="130">
        <v>2</v>
      </c>
      <c r="I883" t="str">
        <f>VLOOKUP(C883,rome!A:B,2,0)</f>
        <v>Employé familial / Employée familiale</v>
      </c>
    </row>
    <row r="884" spans="1:9" ht="16.8">
      <c r="A884" t="str">
        <f t="shared" si="13"/>
        <v>5083_3</v>
      </c>
      <c r="B884" s="131" t="s">
        <v>4105</v>
      </c>
      <c r="C884" s="131" t="s">
        <v>2319</v>
      </c>
      <c r="D884" s="130">
        <v>4</v>
      </c>
      <c r="E884" s="130">
        <v>3</v>
      </c>
      <c r="I884" t="str">
        <f>VLOOKUP(C884,rome!A:B,2,0)</f>
        <v>Agent / Agente de propreté de locaux</v>
      </c>
    </row>
    <row r="885" spans="1:9" ht="16.8">
      <c r="A885" t="str">
        <f t="shared" si="13"/>
        <v>5083_4</v>
      </c>
      <c r="B885" s="131" t="s">
        <v>4105</v>
      </c>
      <c r="C885" s="131" t="s">
        <v>118</v>
      </c>
      <c r="D885" s="130">
        <v>3</v>
      </c>
      <c r="E885" s="130">
        <v>4</v>
      </c>
      <c r="I885" t="str">
        <f>VLOOKUP(C885,rome!A:B,2,0)</f>
        <v>Vendeur / Vendeuse en prêt-à-porter</v>
      </c>
    </row>
    <row r="886" spans="1:9" ht="16.8">
      <c r="A886" t="str">
        <f t="shared" si="13"/>
        <v>5083_5</v>
      </c>
      <c r="B886" s="131" t="s">
        <v>4105</v>
      </c>
      <c r="C886" s="131" t="s">
        <v>120</v>
      </c>
      <c r="D886" s="130">
        <v>2</v>
      </c>
      <c r="E886" s="130">
        <v>5</v>
      </c>
      <c r="I886" t="str">
        <f>VLOOKUP(C886,rome!A:B,2,0)</f>
        <v>Agent / Agente d'entretien des espaces verts</v>
      </c>
    </row>
    <row r="887" spans="1:9" ht="16.8">
      <c r="A887" t="str">
        <f t="shared" si="13"/>
        <v>5098_1</v>
      </c>
      <c r="B887" s="131" t="s">
        <v>738</v>
      </c>
      <c r="C887" s="131" t="s">
        <v>2319</v>
      </c>
      <c r="D887" s="130">
        <v>23</v>
      </c>
      <c r="E887" s="130">
        <v>1</v>
      </c>
      <c r="I887" t="str">
        <f>VLOOKUP(C887,rome!A:B,2,0)</f>
        <v>Agent / Agente de propreté de locaux</v>
      </c>
    </row>
    <row r="888" spans="1:9" ht="16.8">
      <c r="A888" t="str">
        <f t="shared" si="13"/>
        <v>5098_2</v>
      </c>
      <c r="B888" s="131" t="s">
        <v>738</v>
      </c>
      <c r="C888" s="131" t="s">
        <v>113</v>
      </c>
      <c r="D888" s="130">
        <v>12</v>
      </c>
      <c r="E888" s="130">
        <v>2</v>
      </c>
      <c r="I888" t="str">
        <f>VLOOKUP(C888,rome!A:B,2,0)</f>
        <v>Employé familial / Employée familiale</v>
      </c>
    </row>
    <row r="889" spans="1:9" ht="16.8">
      <c r="A889" t="str">
        <f t="shared" si="13"/>
        <v>5098_3</v>
      </c>
      <c r="B889" s="131" t="s">
        <v>738</v>
      </c>
      <c r="C889" s="131" t="s">
        <v>120</v>
      </c>
      <c r="D889" s="130">
        <v>11</v>
      </c>
      <c r="E889" s="130">
        <v>3</v>
      </c>
      <c r="I889" t="str">
        <f>VLOOKUP(C889,rome!A:B,2,0)</f>
        <v>Agent / Agente d'entretien des espaces verts</v>
      </c>
    </row>
    <row r="890" spans="1:9" ht="16.8">
      <c r="A890" t="str">
        <f t="shared" si="13"/>
        <v>5098_4</v>
      </c>
      <c r="B890" s="131" t="s">
        <v>738</v>
      </c>
      <c r="C890" s="131" t="s">
        <v>114</v>
      </c>
      <c r="D890" s="130">
        <v>10</v>
      </c>
      <c r="E890" s="130">
        <v>4</v>
      </c>
      <c r="I890" t="str">
        <f>VLOOKUP(C890,rome!A:B,2,0)</f>
        <v>Employé / Employée de rayon libre-service</v>
      </c>
    </row>
    <row r="891" spans="1:9" ht="16.8">
      <c r="A891" t="str">
        <f t="shared" si="13"/>
        <v>5098_5</v>
      </c>
      <c r="B891" s="131" t="s">
        <v>738</v>
      </c>
      <c r="C891" s="131" t="s">
        <v>136</v>
      </c>
      <c r="D891" s="130">
        <v>10</v>
      </c>
      <c r="E891" s="130">
        <v>5</v>
      </c>
      <c r="I891" t="str">
        <f>VLOOKUP(C891,rome!A:B,2,0)</f>
        <v>Agent / Agente de conditionnement</v>
      </c>
    </row>
    <row r="892" spans="1:9" ht="16.8">
      <c r="A892" t="str">
        <f t="shared" si="13"/>
        <v>5099_1</v>
      </c>
      <c r="B892" s="131" t="s">
        <v>803</v>
      </c>
      <c r="C892" s="131" t="s">
        <v>2319</v>
      </c>
      <c r="D892" s="130">
        <v>33</v>
      </c>
      <c r="E892" s="130">
        <v>1</v>
      </c>
      <c r="I892" t="str">
        <f>VLOOKUP(C892,rome!A:B,2,0)</f>
        <v>Agent / Agente de propreté de locaux</v>
      </c>
    </row>
    <row r="893" spans="1:9" ht="16.8">
      <c r="A893" t="str">
        <f t="shared" si="13"/>
        <v>5099_2</v>
      </c>
      <c r="B893" s="131" t="s">
        <v>803</v>
      </c>
      <c r="C893" s="131" t="s">
        <v>114</v>
      </c>
      <c r="D893" s="130">
        <v>26</v>
      </c>
      <c r="E893" s="130">
        <v>2</v>
      </c>
      <c r="I893" t="str">
        <f>VLOOKUP(C893,rome!A:B,2,0)</f>
        <v>Employé / Employée de rayon libre-service</v>
      </c>
    </row>
    <row r="894" spans="1:9" ht="16.8">
      <c r="A894" t="str">
        <f t="shared" si="13"/>
        <v>5099_3</v>
      </c>
      <c r="B894" s="131" t="s">
        <v>803</v>
      </c>
      <c r="C894" s="131" t="s">
        <v>113</v>
      </c>
      <c r="D894" s="130">
        <v>24</v>
      </c>
      <c r="E894" s="130">
        <v>3</v>
      </c>
      <c r="I894" t="str">
        <f>VLOOKUP(C894,rome!A:B,2,0)</f>
        <v>Employé familial / Employée familiale</v>
      </c>
    </row>
    <row r="895" spans="1:9" ht="16.8">
      <c r="A895" t="str">
        <f t="shared" si="13"/>
        <v>5099_4</v>
      </c>
      <c r="B895" s="131" t="s">
        <v>803</v>
      </c>
      <c r="C895" s="131" t="s">
        <v>117</v>
      </c>
      <c r="D895" s="130">
        <v>21</v>
      </c>
      <c r="E895" s="130">
        <v>4</v>
      </c>
      <c r="I895" t="str">
        <f>VLOOKUP(C895,rome!A:B,2,0)</f>
        <v>Manutentionnaire</v>
      </c>
    </row>
    <row r="896" spans="1:9" ht="16.8">
      <c r="A896" t="str">
        <f t="shared" si="13"/>
        <v>5099_5</v>
      </c>
      <c r="B896" s="131" t="s">
        <v>803</v>
      </c>
      <c r="C896" s="131" t="s">
        <v>128</v>
      </c>
      <c r="D896" s="130">
        <v>20</v>
      </c>
      <c r="E896" s="130">
        <v>5</v>
      </c>
      <c r="I896" t="str">
        <f>VLOOKUP(C896,rome!A:B,2,0)</f>
        <v>Hôte / Hôtesse de caisse</v>
      </c>
    </row>
    <row r="897" spans="1:9" ht="16.8">
      <c r="A897" t="str">
        <f t="shared" si="13"/>
        <v>6101_1</v>
      </c>
      <c r="B897" s="131" t="s">
        <v>763</v>
      </c>
      <c r="C897" s="131" t="s">
        <v>2319</v>
      </c>
      <c r="D897" s="130">
        <v>17</v>
      </c>
      <c r="E897" s="130">
        <v>1</v>
      </c>
      <c r="I897" t="str">
        <f>VLOOKUP(C897,rome!A:B,2,0)</f>
        <v>Agent / Agente de propreté de locaux</v>
      </c>
    </row>
    <row r="898" spans="1:9" ht="16.8">
      <c r="A898" t="str">
        <f t="shared" si="13"/>
        <v>6101_2</v>
      </c>
      <c r="B898" s="131" t="s">
        <v>763</v>
      </c>
      <c r="C898" s="131" t="s">
        <v>114</v>
      </c>
      <c r="D898" s="130">
        <v>11</v>
      </c>
      <c r="E898" s="130">
        <v>2</v>
      </c>
      <c r="I898" t="str">
        <f>VLOOKUP(C898,rome!A:B,2,0)</f>
        <v>Employé / Employée de rayon libre-service</v>
      </c>
    </row>
    <row r="899" spans="1:9" ht="16.8">
      <c r="A899" t="str">
        <f t="shared" ref="A899:A962" si="14">B899&amp;"_"&amp;E899</f>
        <v>6101_3</v>
      </c>
      <c r="B899" s="131" t="s">
        <v>763</v>
      </c>
      <c r="C899" s="131" t="s">
        <v>120</v>
      </c>
      <c r="D899" s="130">
        <v>9</v>
      </c>
      <c r="E899" s="130">
        <v>3</v>
      </c>
      <c r="I899" t="str">
        <f>VLOOKUP(C899,rome!A:B,2,0)</f>
        <v>Agent / Agente d'entretien des espaces verts</v>
      </c>
    </row>
    <row r="900" spans="1:9" ht="16.8">
      <c r="A900" t="str">
        <f t="shared" si="14"/>
        <v>6101_4</v>
      </c>
      <c r="B900" s="131" t="s">
        <v>763</v>
      </c>
      <c r="C900" s="131" t="s">
        <v>113</v>
      </c>
      <c r="D900" s="130">
        <v>9</v>
      </c>
      <c r="E900" s="130">
        <v>4</v>
      </c>
      <c r="I900" t="str">
        <f>VLOOKUP(C900,rome!A:B,2,0)</f>
        <v>Employé familial / Employée familiale</v>
      </c>
    </row>
    <row r="901" spans="1:9" ht="16.8">
      <c r="A901" t="str">
        <f t="shared" si="14"/>
        <v>6101_5</v>
      </c>
      <c r="B901" s="131" t="s">
        <v>763</v>
      </c>
      <c r="C901" s="131" t="s">
        <v>136</v>
      </c>
      <c r="D901" s="130">
        <v>6</v>
      </c>
      <c r="E901" s="130">
        <v>5</v>
      </c>
      <c r="I901" t="str">
        <f>VLOOKUP(C901,rome!A:B,2,0)</f>
        <v>Agent / Agente de conditionnement</v>
      </c>
    </row>
    <row r="902" spans="1:9" ht="16.8">
      <c r="A902" t="str">
        <f t="shared" si="14"/>
        <v>6102_1</v>
      </c>
      <c r="B902" s="131" t="s">
        <v>825</v>
      </c>
      <c r="C902" s="131" t="s">
        <v>2319</v>
      </c>
      <c r="D902" s="130">
        <v>2</v>
      </c>
      <c r="E902" s="130">
        <v>1</v>
      </c>
      <c r="I902" t="str">
        <f>VLOOKUP(C902,rome!A:B,2,0)</f>
        <v>Agent / Agente de propreté de locaux</v>
      </c>
    </row>
    <row r="903" spans="1:9" ht="16.8">
      <c r="A903" t="str">
        <f t="shared" si="14"/>
        <v>6102_2</v>
      </c>
      <c r="B903" s="131" t="s">
        <v>825</v>
      </c>
      <c r="C903" s="131" t="s">
        <v>536</v>
      </c>
      <c r="D903" s="130">
        <v>1</v>
      </c>
      <c r="E903" s="130">
        <v>2</v>
      </c>
      <c r="I903" t="str">
        <f>VLOOKUP(C903,rome!A:B,2,0)</f>
        <v>Garde de parc naturel</v>
      </c>
    </row>
    <row r="904" spans="1:9" ht="16.8">
      <c r="A904" t="str">
        <f t="shared" si="14"/>
        <v>6102_3</v>
      </c>
      <c r="B904" s="131" t="s">
        <v>825</v>
      </c>
      <c r="C904" s="131" t="s">
        <v>114</v>
      </c>
      <c r="D904" s="130">
        <v>1</v>
      </c>
      <c r="E904" s="130">
        <v>3</v>
      </c>
      <c r="I904" t="str">
        <f>VLOOKUP(C904,rome!A:B,2,0)</f>
        <v>Employé / Employée de rayon libre-service</v>
      </c>
    </row>
    <row r="905" spans="1:9" ht="16.8">
      <c r="A905" t="str">
        <f t="shared" si="14"/>
        <v>6102_4</v>
      </c>
      <c r="B905" s="131" t="s">
        <v>825</v>
      </c>
      <c r="C905" s="131" t="s">
        <v>123</v>
      </c>
      <c r="D905" s="130">
        <v>1</v>
      </c>
      <c r="E905" s="130">
        <v>4</v>
      </c>
      <c r="I905" t="str">
        <f>VLOOKUP(C905,rome!A:B,2,0)</f>
        <v>Peintre en bâtiment</v>
      </c>
    </row>
    <row r="906" spans="1:9" ht="16.8">
      <c r="A906" t="str">
        <f t="shared" si="14"/>
        <v>6102_5</v>
      </c>
      <c r="B906" s="131" t="s">
        <v>825</v>
      </c>
      <c r="C906" s="131" t="s">
        <v>124</v>
      </c>
      <c r="D906" s="130">
        <v>1</v>
      </c>
      <c r="E906" s="130">
        <v>5</v>
      </c>
      <c r="I906" t="str">
        <f>VLOOKUP(C906,rome!A:B,2,0)</f>
        <v>Equipier polyvalent / Equipière polyvalente de restauration rapide</v>
      </c>
    </row>
    <row r="907" spans="1:9" ht="16.8">
      <c r="A907" t="str">
        <f t="shared" si="14"/>
        <v>6103_1</v>
      </c>
      <c r="B907" s="131" t="s">
        <v>828</v>
      </c>
      <c r="C907" s="131" t="s">
        <v>114</v>
      </c>
      <c r="D907" s="130">
        <v>4</v>
      </c>
      <c r="E907" s="130">
        <v>1</v>
      </c>
      <c r="I907" t="str">
        <f>VLOOKUP(C907,rome!A:B,2,0)</f>
        <v>Employé / Employée de rayon libre-service</v>
      </c>
    </row>
    <row r="908" spans="1:9" ht="16.8">
      <c r="A908" t="str">
        <f t="shared" si="14"/>
        <v>6103_2</v>
      </c>
      <c r="B908" s="131" t="s">
        <v>828</v>
      </c>
      <c r="C908" s="131" t="s">
        <v>125</v>
      </c>
      <c r="D908" s="130">
        <v>3</v>
      </c>
      <c r="E908" s="130">
        <v>2</v>
      </c>
      <c r="I908" t="str">
        <f>VLOOKUP(C908,rome!A:B,2,0)</f>
        <v>Chargé / Chargée d'accueil</v>
      </c>
    </row>
    <row r="909" spans="1:9" ht="16.8">
      <c r="A909" t="str">
        <f t="shared" si="14"/>
        <v>6103_3</v>
      </c>
      <c r="B909" s="131" t="s">
        <v>828</v>
      </c>
      <c r="C909" s="131" t="s">
        <v>141</v>
      </c>
      <c r="D909" s="130">
        <v>2</v>
      </c>
      <c r="E909" s="130">
        <v>3</v>
      </c>
      <c r="I909" t="str">
        <f>VLOOKUP(C909,rome!A:B,2,0)</f>
        <v>Animateur / Animatrice jeunesse</v>
      </c>
    </row>
    <row r="910" spans="1:9" ht="16.8">
      <c r="A910" t="str">
        <f t="shared" si="14"/>
        <v>6103_4</v>
      </c>
      <c r="B910" s="131" t="s">
        <v>828</v>
      </c>
      <c r="C910" s="131" t="s">
        <v>117</v>
      </c>
      <c r="D910" s="130">
        <v>2</v>
      </c>
      <c r="E910" s="130">
        <v>4</v>
      </c>
      <c r="I910" t="str">
        <f>VLOOKUP(C910,rome!A:B,2,0)</f>
        <v>Manutentionnaire</v>
      </c>
    </row>
    <row r="911" spans="1:9" ht="16.8">
      <c r="A911" t="str">
        <f t="shared" si="14"/>
        <v>6103_5</v>
      </c>
      <c r="B911" s="131" t="s">
        <v>828</v>
      </c>
      <c r="C911" s="131" t="s">
        <v>116</v>
      </c>
      <c r="D911" s="130">
        <v>2</v>
      </c>
      <c r="E911" s="130">
        <v>5</v>
      </c>
      <c r="I911" t="str">
        <f>VLOOKUP(C911,rome!A:B,2,0)</f>
        <v>Conducteur-livreur / Conductrice-livreuse</v>
      </c>
    </row>
    <row r="912" spans="1:9" ht="16.8">
      <c r="A912" t="str">
        <f t="shared" si="14"/>
        <v>6104_1</v>
      </c>
      <c r="B912" s="131" t="s">
        <v>834</v>
      </c>
      <c r="C912" s="131" t="s">
        <v>118</v>
      </c>
      <c r="D912" s="130">
        <v>2</v>
      </c>
      <c r="E912" s="130">
        <v>1</v>
      </c>
      <c r="I912" t="str">
        <f>VLOOKUP(C912,rome!A:B,2,0)</f>
        <v>Vendeur / Vendeuse en prêt-à-porter</v>
      </c>
    </row>
    <row r="913" spans="1:9" ht="16.8">
      <c r="A913" t="str">
        <f t="shared" si="14"/>
        <v>6104_2</v>
      </c>
      <c r="B913" s="131" t="s">
        <v>834</v>
      </c>
      <c r="C913" s="131" t="s">
        <v>116</v>
      </c>
      <c r="D913" s="130">
        <v>2</v>
      </c>
      <c r="E913" s="130">
        <v>2</v>
      </c>
      <c r="I913" t="str">
        <f>VLOOKUP(C913,rome!A:B,2,0)</f>
        <v>Conducteur-livreur / Conductrice-livreuse</v>
      </c>
    </row>
    <row r="914" spans="1:9" ht="16.8">
      <c r="A914" t="str">
        <f t="shared" si="14"/>
        <v>6104_3</v>
      </c>
      <c r="B914" s="131" t="s">
        <v>834</v>
      </c>
      <c r="C914" s="131" t="s">
        <v>120</v>
      </c>
      <c r="D914" s="130">
        <v>1</v>
      </c>
      <c r="E914" s="130">
        <v>3</v>
      </c>
      <c r="I914" t="str">
        <f>VLOOKUP(C914,rome!A:B,2,0)</f>
        <v>Agent / Agente d'entretien des espaces verts</v>
      </c>
    </row>
    <row r="915" spans="1:9" ht="16.8">
      <c r="A915" t="str">
        <f t="shared" si="14"/>
        <v>6104_4</v>
      </c>
      <c r="B915" s="131" t="s">
        <v>834</v>
      </c>
      <c r="C915" s="131" t="s">
        <v>1724</v>
      </c>
      <c r="D915" s="130">
        <v>1</v>
      </c>
      <c r="E915" s="130">
        <v>4</v>
      </c>
      <c r="I915" t="str">
        <f>VLOOKUP(C915,rome!A:B,2,0)</f>
        <v>Jardinier / Jardinière paysagiste</v>
      </c>
    </row>
    <row r="916" spans="1:9" ht="16.8">
      <c r="A916" t="str">
        <f t="shared" si="14"/>
        <v>6104_5</v>
      </c>
      <c r="B916" s="131" t="s">
        <v>834</v>
      </c>
      <c r="C916" s="131" t="s">
        <v>229</v>
      </c>
      <c r="D916" s="130">
        <v>1</v>
      </c>
      <c r="E916" s="130">
        <v>5</v>
      </c>
      <c r="I916" t="str">
        <f>VLOOKUP(C916,rome!A:B,2,0)</f>
        <v>Fleuriste</v>
      </c>
    </row>
    <row r="917" spans="1:9" ht="16.8">
      <c r="A917" t="str">
        <f t="shared" si="14"/>
        <v>6105_1</v>
      </c>
      <c r="B917" s="131" t="s">
        <v>835</v>
      </c>
      <c r="C917" s="131" t="s">
        <v>136</v>
      </c>
      <c r="D917" s="130">
        <v>6</v>
      </c>
      <c r="E917" s="130">
        <v>1</v>
      </c>
      <c r="I917" t="str">
        <f>VLOOKUP(C917,rome!A:B,2,0)</f>
        <v>Agent / Agente de conditionnement</v>
      </c>
    </row>
    <row r="918" spans="1:9" ht="16.8">
      <c r="A918" t="str">
        <f t="shared" si="14"/>
        <v>6105_2</v>
      </c>
      <c r="B918" s="131" t="s">
        <v>835</v>
      </c>
      <c r="C918" s="131" t="s">
        <v>2319</v>
      </c>
      <c r="D918" s="130">
        <v>4</v>
      </c>
      <c r="E918" s="130">
        <v>2</v>
      </c>
      <c r="I918" t="str">
        <f>VLOOKUP(C918,rome!A:B,2,0)</f>
        <v>Agent / Agente de propreté de locaux</v>
      </c>
    </row>
    <row r="919" spans="1:9" ht="16.8">
      <c r="A919" t="str">
        <f t="shared" si="14"/>
        <v>6105_3</v>
      </c>
      <c r="B919" s="131" t="s">
        <v>835</v>
      </c>
      <c r="C919" s="131" t="s">
        <v>130</v>
      </c>
      <c r="D919" s="130">
        <v>3</v>
      </c>
      <c r="E919" s="130">
        <v>3</v>
      </c>
      <c r="I919" t="str">
        <f>VLOOKUP(C919,rome!A:B,2,0)</f>
        <v>Agent / Agente d'entretien du bâtiment</v>
      </c>
    </row>
    <row r="920" spans="1:9" ht="16.8">
      <c r="A920" t="str">
        <f t="shared" si="14"/>
        <v>6105_4</v>
      </c>
      <c r="B920" s="131" t="s">
        <v>835</v>
      </c>
      <c r="C920" s="131" t="s">
        <v>113</v>
      </c>
      <c r="D920" s="130">
        <v>3</v>
      </c>
      <c r="E920" s="130">
        <v>4</v>
      </c>
      <c r="I920" t="str">
        <f>VLOOKUP(C920,rome!A:B,2,0)</f>
        <v>Employé familial / Employée familiale</v>
      </c>
    </row>
    <row r="921" spans="1:9" ht="16.8">
      <c r="A921" t="str">
        <f t="shared" si="14"/>
        <v>6105_5</v>
      </c>
      <c r="B921" s="131" t="s">
        <v>835</v>
      </c>
      <c r="C921" s="131" t="s">
        <v>205</v>
      </c>
      <c r="D921" s="130">
        <v>2</v>
      </c>
      <c r="E921" s="130">
        <v>5</v>
      </c>
      <c r="I921" t="str">
        <f>VLOOKUP(C921,rome!A:B,2,0)</f>
        <v>Agent / Agente d'entretien des espaces naturels</v>
      </c>
    </row>
    <row r="922" spans="1:9" ht="16.8">
      <c r="A922" t="str">
        <f t="shared" si="14"/>
        <v>6106_1</v>
      </c>
      <c r="B922" s="131" t="s">
        <v>829</v>
      </c>
      <c r="C922" s="131" t="s">
        <v>120</v>
      </c>
      <c r="D922" s="130">
        <v>4</v>
      </c>
      <c r="E922" s="130">
        <v>1</v>
      </c>
      <c r="I922" t="str">
        <f>VLOOKUP(C922,rome!A:B,2,0)</f>
        <v>Agent / Agente d'entretien des espaces verts</v>
      </c>
    </row>
    <row r="923" spans="1:9" ht="16.8">
      <c r="A923" t="str">
        <f t="shared" si="14"/>
        <v>6106_2</v>
      </c>
      <c r="B923" s="131" t="s">
        <v>829</v>
      </c>
      <c r="C923" s="131" t="s">
        <v>132</v>
      </c>
      <c r="D923" s="130">
        <v>4</v>
      </c>
      <c r="E923" s="130">
        <v>2</v>
      </c>
      <c r="I923" t="str">
        <f>VLOOKUP(C923,rome!A:B,2,0)</f>
        <v>Agent administratif / Agente administrative</v>
      </c>
    </row>
    <row r="924" spans="1:9" ht="16.8">
      <c r="A924" t="str">
        <f t="shared" si="14"/>
        <v>6106_3</v>
      </c>
      <c r="B924" s="131" t="s">
        <v>829</v>
      </c>
      <c r="C924" s="131" t="s">
        <v>122</v>
      </c>
      <c r="D924" s="130">
        <v>4</v>
      </c>
      <c r="E924" s="130">
        <v>3</v>
      </c>
      <c r="I924" t="str">
        <f>VLOOKUP(C924,rome!A:B,2,0)</f>
        <v>Secrétaire</v>
      </c>
    </row>
    <row r="925" spans="1:9" ht="16.8">
      <c r="A925" t="str">
        <f t="shared" si="14"/>
        <v>6106_4</v>
      </c>
      <c r="B925" s="131" t="s">
        <v>829</v>
      </c>
      <c r="C925" s="131" t="s">
        <v>137</v>
      </c>
      <c r="D925" s="130">
        <v>3</v>
      </c>
      <c r="E925" s="130">
        <v>4</v>
      </c>
      <c r="I925" t="str">
        <f>VLOOKUP(C925,rome!A:B,2,0)</f>
        <v>Agent / Agente de service hospitalier (ASH)</v>
      </c>
    </row>
    <row r="926" spans="1:9" ht="16.8">
      <c r="A926" t="str">
        <f t="shared" si="14"/>
        <v>6106_5</v>
      </c>
      <c r="B926" s="131" t="s">
        <v>829</v>
      </c>
      <c r="C926" s="131" t="s">
        <v>135</v>
      </c>
      <c r="D926" s="130">
        <v>3</v>
      </c>
      <c r="E926" s="130">
        <v>5</v>
      </c>
      <c r="I926" t="str">
        <f>VLOOKUP(C926,rome!A:B,2,0)</f>
        <v>Cariste</v>
      </c>
    </row>
    <row r="927" spans="1:9" ht="16.8">
      <c r="A927" t="str">
        <f t="shared" si="14"/>
        <v>6107_1</v>
      </c>
      <c r="B927" s="131" t="s">
        <v>819</v>
      </c>
      <c r="C927" s="131" t="s">
        <v>113</v>
      </c>
      <c r="D927" s="130">
        <v>6</v>
      </c>
      <c r="E927" s="130">
        <v>1</v>
      </c>
      <c r="I927" t="str">
        <f>VLOOKUP(C927,rome!A:B,2,0)</f>
        <v>Employé familial / Employée familiale</v>
      </c>
    </row>
    <row r="928" spans="1:9" ht="16.8">
      <c r="A928" t="str">
        <f t="shared" si="14"/>
        <v>6107_2</v>
      </c>
      <c r="B928" s="131" t="s">
        <v>819</v>
      </c>
      <c r="C928" s="131" t="s">
        <v>2319</v>
      </c>
      <c r="D928" s="130">
        <v>5</v>
      </c>
      <c r="E928" s="130">
        <v>2</v>
      </c>
      <c r="I928" t="str">
        <f>VLOOKUP(C928,rome!A:B,2,0)</f>
        <v>Agent / Agente de propreté de locaux</v>
      </c>
    </row>
    <row r="929" spans="1:9" ht="16.8">
      <c r="A929" t="str">
        <f t="shared" si="14"/>
        <v>6107_3</v>
      </c>
      <c r="B929" s="131" t="s">
        <v>819</v>
      </c>
      <c r="C929" s="131" t="s">
        <v>120</v>
      </c>
      <c r="D929" s="130">
        <v>3</v>
      </c>
      <c r="E929" s="130">
        <v>3</v>
      </c>
      <c r="I929" t="str">
        <f>VLOOKUP(C929,rome!A:B,2,0)</f>
        <v>Agent / Agente d'entretien des espaces verts</v>
      </c>
    </row>
    <row r="930" spans="1:9" ht="16.8">
      <c r="A930" t="str">
        <f t="shared" si="14"/>
        <v>6107_4</v>
      </c>
      <c r="B930" s="131" t="s">
        <v>819</v>
      </c>
      <c r="C930" s="131" t="s">
        <v>2858</v>
      </c>
      <c r="D930" s="130">
        <v>3</v>
      </c>
      <c r="E930" s="130">
        <v>4</v>
      </c>
      <c r="I930" t="str">
        <f>VLOOKUP(C930,rome!A:B,2,0)</f>
        <v>Agent / Agente de production en industrie alimentaire</v>
      </c>
    </row>
    <row r="931" spans="1:9" ht="16.8">
      <c r="A931" t="str">
        <f t="shared" si="14"/>
        <v>6107_5</v>
      </c>
      <c r="B931" s="131" t="s">
        <v>819</v>
      </c>
      <c r="C931" s="131" t="s">
        <v>130</v>
      </c>
      <c r="D931" s="130">
        <v>3</v>
      </c>
      <c r="E931" s="130">
        <v>5</v>
      </c>
      <c r="I931" t="str">
        <f>VLOOKUP(C931,rome!A:B,2,0)</f>
        <v>Agent / Agente d'entretien du bâtiment</v>
      </c>
    </row>
    <row r="932" spans="1:9" ht="16.8">
      <c r="A932" t="str">
        <f t="shared" si="14"/>
        <v>6108_1</v>
      </c>
      <c r="B932" s="131" t="s">
        <v>838</v>
      </c>
      <c r="C932" s="131" t="s">
        <v>2319</v>
      </c>
      <c r="D932" s="130">
        <v>4</v>
      </c>
      <c r="E932" s="130">
        <v>1</v>
      </c>
      <c r="I932" t="str">
        <f>VLOOKUP(C932,rome!A:B,2,0)</f>
        <v>Agent / Agente de propreté de locaux</v>
      </c>
    </row>
    <row r="933" spans="1:9" ht="16.8">
      <c r="A933" t="str">
        <f t="shared" si="14"/>
        <v>6108_2</v>
      </c>
      <c r="B933" s="131" t="s">
        <v>838</v>
      </c>
      <c r="C933" s="131" t="s">
        <v>113</v>
      </c>
      <c r="D933" s="130">
        <v>3</v>
      </c>
      <c r="E933" s="130">
        <v>2</v>
      </c>
      <c r="I933" t="str">
        <f>VLOOKUP(C933,rome!A:B,2,0)</f>
        <v>Employé familial / Employée familiale</v>
      </c>
    </row>
    <row r="934" spans="1:9" ht="16.8">
      <c r="A934" t="str">
        <f t="shared" si="14"/>
        <v>6108_3</v>
      </c>
      <c r="B934" s="131" t="s">
        <v>838</v>
      </c>
      <c r="C934" s="131" t="s">
        <v>122</v>
      </c>
      <c r="D934" s="130">
        <v>3</v>
      </c>
      <c r="E934" s="130">
        <v>3</v>
      </c>
      <c r="I934" t="str">
        <f>VLOOKUP(C934,rome!A:B,2,0)</f>
        <v>Secrétaire</v>
      </c>
    </row>
    <row r="935" spans="1:9" ht="16.8">
      <c r="A935" t="str">
        <f t="shared" si="14"/>
        <v>6108_4</v>
      </c>
      <c r="B935" s="131" t="s">
        <v>838</v>
      </c>
      <c r="C935" s="131" t="s">
        <v>121</v>
      </c>
      <c r="D935" s="130">
        <v>3</v>
      </c>
      <c r="E935" s="130">
        <v>4</v>
      </c>
      <c r="I935" t="str">
        <f>VLOOKUP(C935,rome!A:B,2,0)</f>
        <v>Préparateur / Préparatrice de commandes</v>
      </c>
    </row>
    <row r="936" spans="1:9" ht="16.8">
      <c r="A936" t="str">
        <f t="shared" si="14"/>
        <v>6108_5</v>
      </c>
      <c r="B936" s="131" t="s">
        <v>838</v>
      </c>
      <c r="C936" s="131" t="s">
        <v>116</v>
      </c>
      <c r="D936" s="130">
        <v>3</v>
      </c>
      <c r="E936" s="130">
        <v>5</v>
      </c>
      <c r="I936" t="str">
        <f>VLOOKUP(C936,rome!A:B,2,0)</f>
        <v>Conducteur-livreur / Conductrice-livreuse</v>
      </c>
    </row>
    <row r="937" spans="1:9" ht="16.8">
      <c r="A937" t="str">
        <f t="shared" si="14"/>
        <v>6109_1</v>
      </c>
      <c r="B937" s="131" t="s">
        <v>837</v>
      </c>
      <c r="C937" s="131" t="s">
        <v>136</v>
      </c>
      <c r="D937" s="130">
        <v>9</v>
      </c>
      <c r="E937" s="130">
        <v>1</v>
      </c>
      <c r="I937" t="str">
        <f>VLOOKUP(C937,rome!A:B,2,0)</f>
        <v>Agent / Agente de conditionnement</v>
      </c>
    </row>
    <row r="938" spans="1:9" ht="16.8">
      <c r="A938" t="str">
        <f t="shared" si="14"/>
        <v>6109_2</v>
      </c>
      <c r="B938" s="131" t="s">
        <v>837</v>
      </c>
      <c r="C938" s="131" t="s">
        <v>2319</v>
      </c>
      <c r="D938" s="130">
        <v>4</v>
      </c>
      <c r="E938" s="130">
        <v>2</v>
      </c>
      <c r="I938" t="str">
        <f>VLOOKUP(C938,rome!A:B,2,0)</f>
        <v>Agent / Agente de propreté de locaux</v>
      </c>
    </row>
    <row r="939" spans="1:9" ht="16.8">
      <c r="A939" t="str">
        <f t="shared" si="14"/>
        <v>6109_3</v>
      </c>
      <c r="B939" s="131" t="s">
        <v>837</v>
      </c>
      <c r="C939" s="131" t="s">
        <v>125</v>
      </c>
      <c r="D939" s="130">
        <v>4</v>
      </c>
      <c r="E939" s="130">
        <v>3</v>
      </c>
      <c r="I939" t="str">
        <f>VLOOKUP(C939,rome!A:B,2,0)</f>
        <v>Chargé / Chargée d'accueil</v>
      </c>
    </row>
    <row r="940" spans="1:9" ht="16.8">
      <c r="A940" t="str">
        <f t="shared" si="14"/>
        <v>6109_4</v>
      </c>
      <c r="B940" s="131" t="s">
        <v>837</v>
      </c>
      <c r="C940" s="131" t="s">
        <v>189</v>
      </c>
      <c r="D940" s="130">
        <v>3</v>
      </c>
      <c r="E940" s="130">
        <v>4</v>
      </c>
      <c r="I940" t="str">
        <f>VLOOKUP(C940,rome!A:B,2,0)</f>
        <v>Assembleur monteur / Assembleuse monteuse</v>
      </c>
    </row>
    <row r="941" spans="1:9" ht="16.8">
      <c r="A941" t="str">
        <f t="shared" si="14"/>
        <v>6109_5</v>
      </c>
      <c r="B941" s="131" t="s">
        <v>837</v>
      </c>
      <c r="C941" s="131" t="s">
        <v>113</v>
      </c>
      <c r="D941" s="130">
        <v>3</v>
      </c>
      <c r="E941" s="130">
        <v>5</v>
      </c>
      <c r="I941" t="str">
        <f>VLOOKUP(C941,rome!A:B,2,0)</f>
        <v>Employé familial / Employée familiale</v>
      </c>
    </row>
    <row r="942" spans="1:9" ht="16.8">
      <c r="A942" t="str">
        <f t="shared" si="14"/>
        <v>6110_1</v>
      </c>
      <c r="B942" s="131" t="s">
        <v>826</v>
      </c>
      <c r="C942" s="131" t="s">
        <v>114</v>
      </c>
      <c r="D942" s="130">
        <v>5</v>
      </c>
      <c r="E942" s="130">
        <v>1</v>
      </c>
      <c r="I942" t="str">
        <f>VLOOKUP(C942,rome!A:B,2,0)</f>
        <v>Employé / Employée de rayon libre-service</v>
      </c>
    </row>
    <row r="943" spans="1:9" ht="16.8">
      <c r="A943" t="str">
        <f t="shared" si="14"/>
        <v>6110_2</v>
      </c>
      <c r="B943" s="131" t="s">
        <v>826</v>
      </c>
      <c r="C943" s="131" t="s">
        <v>128</v>
      </c>
      <c r="D943" s="130">
        <v>3</v>
      </c>
      <c r="E943" s="130">
        <v>2</v>
      </c>
      <c r="I943" t="str">
        <f>VLOOKUP(C943,rome!A:B,2,0)</f>
        <v>Hôte / Hôtesse de caisse</v>
      </c>
    </row>
    <row r="944" spans="1:9" ht="16.8">
      <c r="A944" t="str">
        <f t="shared" si="14"/>
        <v>6110_3</v>
      </c>
      <c r="B944" s="131" t="s">
        <v>826</v>
      </c>
      <c r="C944" s="131" t="s">
        <v>141</v>
      </c>
      <c r="D944" s="130">
        <v>3</v>
      </c>
      <c r="E944" s="130">
        <v>3</v>
      </c>
      <c r="I944" t="str">
        <f>VLOOKUP(C944,rome!A:B,2,0)</f>
        <v>Animateur / Animatrice jeunesse</v>
      </c>
    </row>
    <row r="945" spans="1:9" ht="16.8">
      <c r="A945" t="str">
        <f t="shared" si="14"/>
        <v>6110_4</v>
      </c>
      <c r="B945" s="131" t="s">
        <v>826</v>
      </c>
      <c r="C945" s="131" t="s">
        <v>127</v>
      </c>
      <c r="D945" s="130">
        <v>2</v>
      </c>
      <c r="E945" s="130">
        <v>4</v>
      </c>
      <c r="I945" t="str">
        <f>VLOOKUP(C945,rome!A:B,2,0)</f>
        <v>Manœuvre bâtiment</v>
      </c>
    </row>
    <row r="946" spans="1:9" ht="16.8">
      <c r="A946" t="str">
        <f t="shared" si="14"/>
        <v>6110_5</v>
      </c>
      <c r="B946" s="131" t="s">
        <v>826</v>
      </c>
      <c r="C946" s="131" t="s">
        <v>113</v>
      </c>
      <c r="D946" s="130">
        <v>2</v>
      </c>
      <c r="E946" s="130">
        <v>5</v>
      </c>
      <c r="I946" t="str">
        <f>VLOOKUP(C946,rome!A:B,2,0)</f>
        <v>Employé familial / Employée familiale</v>
      </c>
    </row>
    <row r="947" spans="1:9" ht="16.8">
      <c r="A947" t="str">
        <f t="shared" si="14"/>
        <v>6111_1</v>
      </c>
      <c r="B947" s="131" t="s">
        <v>818</v>
      </c>
      <c r="C947" s="131" t="s">
        <v>136</v>
      </c>
      <c r="D947" s="130">
        <v>6</v>
      </c>
      <c r="E947" s="130">
        <v>1</v>
      </c>
      <c r="I947" t="str">
        <f>VLOOKUP(C947,rome!A:B,2,0)</f>
        <v>Agent / Agente de conditionnement</v>
      </c>
    </row>
    <row r="948" spans="1:9" ht="16.8">
      <c r="A948" t="str">
        <f t="shared" si="14"/>
        <v>6111_2</v>
      </c>
      <c r="B948" s="131" t="s">
        <v>818</v>
      </c>
      <c r="C948" s="131" t="s">
        <v>113</v>
      </c>
      <c r="D948" s="130">
        <v>5</v>
      </c>
      <c r="E948" s="130">
        <v>2</v>
      </c>
      <c r="I948" t="str">
        <f>VLOOKUP(C948,rome!A:B,2,0)</f>
        <v>Employé familial / Employée familiale</v>
      </c>
    </row>
    <row r="949" spans="1:9" ht="16.8">
      <c r="A949" t="str">
        <f t="shared" si="14"/>
        <v>6111_3</v>
      </c>
      <c r="B949" s="131" t="s">
        <v>818</v>
      </c>
      <c r="C949" s="131" t="s">
        <v>2319</v>
      </c>
      <c r="D949" s="130">
        <v>5</v>
      </c>
      <c r="E949" s="130">
        <v>3</v>
      </c>
      <c r="I949" t="str">
        <f>VLOOKUP(C949,rome!A:B,2,0)</f>
        <v>Agent / Agente de propreté de locaux</v>
      </c>
    </row>
    <row r="950" spans="1:9" ht="16.8">
      <c r="A950" t="str">
        <f t="shared" si="14"/>
        <v>6111_4</v>
      </c>
      <c r="B950" s="131" t="s">
        <v>818</v>
      </c>
      <c r="C950" s="131" t="s">
        <v>120</v>
      </c>
      <c r="D950" s="130">
        <v>4</v>
      </c>
      <c r="E950" s="130">
        <v>4</v>
      </c>
      <c r="I950" t="str">
        <f>VLOOKUP(C950,rome!A:B,2,0)</f>
        <v>Agent / Agente d'entretien des espaces verts</v>
      </c>
    </row>
    <row r="951" spans="1:9" ht="16.8">
      <c r="A951" t="str">
        <f t="shared" si="14"/>
        <v>6111_5</v>
      </c>
      <c r="B951" s="131" t="s">
        <v>818</v>
      </c>
      <c r="C951" s="131" t="s">
        <v>118</v>
      </c>
      <c r="D951" s="130">
        <v>4</v>
      </c>
      <c r="E951" s="130">
        <v>5</v>
      </c>
      <c r="I951" t="str">
        <f>VLOOKUP(C951,rome!A:B,2,0)</f>
        <v>Vendeur / Vendeuse en prêt-à-porter</v>
      </c>
    </row>
    <row r="952" spans="1:9" ht="16.8">
      <c r="A952" t="str">
        <f t="shared" si="14"/>
        <v>6112_1</v>
      </c>
      <c r="B952" s="131" t="s">
        <v>752</v>
      </c>
      <c r="C952" s="131" t="s">
        <v>2319</v>
      </c>
      <c r="D952" s="130">
        <v>17</v>
      </c>
      <c r="E952" s="130">
        <v>1</v>
      </c>
      <c r="I952" t="str">
        <f>VLOOKUP(C952,rome!A:B,2,0)</f>
        <v>Agent / Agente de propreté de locaux</v>
      </c>
    </row>
    <row r="953" spans="1:9" ht="16.8">
      <c r="A953" t="str">
        <f t="shared" si="14"/>
        <v>6112_2</v>
      </c>
      <c r="B953" s="131" t="s">
        <v>752</v>
      </c>
      <c r="C953" s="131" t="s">
        <v>120</v>
      </c>
      <c r="D953" s="130">
        <v>7</v>
      </c>
      <c r="E953" s="130">
        <v>2</v>
      </c>
      <c r="I953" t="str">
        <f>VLOOKUP(C953,rome!A:B,2,0)</f>
        <v>Agent / Agente d'entretien des espaces verts</v>
      </c>
    </row>
    <row r="954" spans="1:9" ht="16.8">
      <c r="A954" t="str">
        <f t="shared" si="14"/>
        <v>6112_3</v>
      </c>
      <c r="B954" s="131" t="s">
        <v>752</v>
      </c>
      <c r="C954" s="131" t="s">
        <v>136</v>
      </c>
      <c r="D954" s="130">
        <v>6</v>
      </c>
      <c r="E954" s="130">
        <v>3</v>
      </c>
      <c r="I954" t="str">
        <f>VLOOKUP(C954,rome!A:B,2,0)</f>
        <v>Agent / Agente de conditionnement</v>
      </c>
    </row>
    <row r="955" spans="1:9" ht="16.8">
      <c r="A955" t="str">
        <f t="shared" si="14"/>
        <v>6112_4</v>
      </c>
      <c r="B955" s="131" t="s">
        <v>752</v>
      </c>
      <c r="C955" s="131" t="s">
        <v>114</v>
      </c>
      <c r="D955" s="130">
        <v>4</v>
      </c>
      <c r="E955" s="130">
        <v>4</v>
      </c>
      <c r="I955" t="str">
        <f>VLOOKUP(C955,rome!A:B,2,0)</f>
        <v>Employé / Employée de rayon libre-service</v>
      </c>
    </row>
    <row r="956" spans="1:9" ht="16.8">
      <c r="A956" t="str">
        <f t="shared" si="14"/>
        <v>6112_5</v>
      </c>
      <c r="B956" s="131" t="s">
        <v>752</v>
      </c>
      <c r="C956" s="131" t="s">
        <v>139</v>
      </c>
      <c r="D956" s="130">
        <v>3</v>
      </c>
      <c r="E956" s="130">
        <v>5</v>
      </c>
      <c r="I956" t="str">
        <f>VLOOKUP(C956,rome!A:B,2,0)</f>
        <v>Serveur / Serveuse en restauration</v>
      </c>
    </row>
    <row r="957" spans="1:9" ht="16.8">
      <c r="A957" t="str">
        <f t="shared" si="14"/>
        <v>6113_1</v>
      </c>
      <c r="B957" s="131" t="s">
        <v>821</v>
      </c>
      <c r="C957" s="131" t="s">
        <v>127</v>
      </c>
      <c r="D957" s="130">
        <v>3</v>
      </c>
      <c r="E957" s="130">
        <v>1</v>
      </c>
      <c r="I957" t="str">
        <f>VLOOKUP(C957,rome!A:B,2,0)</f>
        <v>Manœuvre bâtiment</v>
      </c>
    </row>
    <row r="958" spans="1:9" ht="16.8">
      <c r="A958" t="str">
        <f t="shared" si="14"/>
        <v>6113_2</v>
      </c>
      <c r="B958" s="131" t="s">
        <v>821</v>
      </c>
      <c r="C958" s="131" t="s">
        <v>136</v>
      </c>
      <c r="D958" s="130">
        <v>3</v>
      </c>
      <c r="E958" s="130">
        <v>2</v>
      </c>
      <c r="I958" t="str">
        <f>VLOOKUP(C958,rome!A:B,2,0)</f>
        <v>Agent / Agente de conditionnement</v>
      </c>
    </row>
    <row r="959" spans="1:9" ht="16.8">
      <c r="A959" t="str">
        <f t="shared" si="14"/>
        <v>6113_3</v>
      </c>
      <c r="B959" s="131" t="s">
        <v>821</v>
      </c>
      <c r="C959" s="131" t="s">
        <v>116</v>
      </c>
      <c r="D959" s="130">
        <v>3</v>
      </c>
      <c r="E959" s="130">
        <v>3</v>
      </c>
      <c r="I959" t="str">
        <f>VLOOKUP(C959,rome!A:B,2,0)</f>
        <v>Conducteur-livreur / Conductrice-livreuse</v>
      </c>
    </row>
    <row r="960" spans="1:9" ht="16.8">
      <c r="A960" t="str">
        <f t="shared" si="14"/>
        <v>6113_4</v>
      </c>
      <c r="B960" s="131" t="s">
        <v>821</v>
      </c>
      <c r="C960" s="131" t="s">
        <v>120</v>
      </c>
      <c r="D960" s="130">
        <v>2</v>
      </c>
      <c r="E960" s="130">
        <v>4</v>
      </c>
      <c r="I960" t="str">
        <f>VLOOKUP(C960,rome!A:B,2,0)</f>
        <v>Agent / Agente d'entretien des espaces verts</v>
      </c>
    </row>
    <row r="961" spans="1:9" ht="16.8">
      <c r="A961" t="str">
        <f t="shared" si="14"/>
        <v>6113_5</v>
      </c>
      <c r="B961" s="131" t="s">
        <v>821</v>
      </c>
      <c r="C961" s="131" t="s">
        <v>128</v>
      </c>
      <c r="D961" s="130">
        <v>2</v>
      </c>
      <c r="E961" s="130">
        <v>5</v>
      </c>
      <c r="I961" t="str">
        <f>VLOOKUP(C961,rome!A:B,2,0)</f>
        <v>Hôte / Hôtesse de caisse</v>
      </c>
    </row>
    <row r="962" spans="1:9" ht="16.8">
      <c r="A962" t="str">
        <f t="shared" si="14"/>
        <v>6114_1</v>
      </c>
      <c r="B962" s="131" t="s">
        <v>830</v>
      </c>
      <c r="C962" s="131" t="s">
        <v>118</v>
      </c>
      <c r="D962" s="130">
        <v>3</v>
      </c>
      <c r="E962" s="130">
        <v>1</v>
      </c>
      <c r="I962" t="str">
        <f>VLOOKUP(C962,rome!A:B,2,0)</f>
        <v>Vendeur / Vendeuse en prêt-à-porter</v>
      </c>
    </row>
    <row r="963" spans="1:9" ht="16.8">
      <c r="A963" t="str">
        <f t="shared" ref="A963:A1026" si="15">B963&amp;"_"&amp;E963</f>
        <v>6114_2</v>
      </c>
      <c r="B963" s="131" t="s">
        <v>830</v>
      </c>
      <c r="C963" s="131" t="s">
        <v>2319</v>
      </c>
      <c r="D963" s="130">
        <v>3</v>
      </c>
      <c r="E963" s="130">
        <v>2</v>
      </c>
      <c r="I963" t="str">
        <f>VLOOKUP(C963,rome!A:B,2,0)</f>
        <v>Agent / Agente de propreté de locaux</v>
      </c>
    </row>
    <row r="964" spans="1:9" ht="16.8">
      <c r="A964" t="str">
        <f t="shared" si="15"/>
        <v>6114_3</v>
      </c>
      <c r="B964" s="131" t="s">
        <v>830</v>
      </c>
      <c r="C964" s="131" t="s">
        <v>128</v>
      </c>
      <c r="D964" s="130">
        <v>2</v>
      </c>
      <c r="E964" s="130">
        <v>3</v>
      </c>
      <c r="I964" t="str">
        <f>VLOOKUP(C964,rome!A:B,2,0)</f>
        <v>Hôte / Hôtesse de caisse</v>
      </c>
    </row>
    <row r="965" spans="1:9" ht="16.8">
      <c r="A965" t="str">
        <f t="shared" si="15"/>
        <v>6114_4</v>
      </c>
      <c r="B965" s="131" t="s">
        <v>830</v>
      </c>
      <c r="C965" s="131" t="s">
        <v>137</v>
      </c>
      <c r="D965" s="130">
        <v>2</v>
      </c>
      <c r="E965" s="130">
        <v>4</v>
      </c>
      <c r="I965" t="str">
        <f>VLOOKUP(C965,rome!A:B,2,0)</f>
        <v>Agent / Agente de service hospitalier (ASH)</v>
      </c>
    </row>
    <row r="966" spans="1:9" ht="16.8">
      <c r="A966" t="str">
        <f t="shared" si="15"/>
        <v>6114_5</v>
      </c>
      <c r="B966" s="131" t="s">
        <v>830</v>
      </c>
      <c r="C966" s="131" t="s">
        <v>1139</v>
      </c>
      <c r="D966" s="130">
        <v>2</v>
      </c>
      <c r="E966" s="130">
        <v>5</v>
      </c>
      <c r="I966" t="str">
        <f>VLOOKUP(C966,rome!A:B,2,0)</f>
        <v>Accompagnant Educatif et Social (AES) / Accompagnante Educative et Sociale (AES)</v>
      </c>
    </row>
    <row r="967" spans="1:9" ht="16.8">
      <c r="A967" t="str">
        <f t="shared" si="15"/>
        <v>6115_1</v>
      </c>
      <c r="B967" s="131" t="s">
        <v>820</v>
      </c>
      <c r="C967" s="131" t="s">
        <v>114</v>
      </c>
      <c r="D967" s="130">
        <v>4</v>
      </c>
      <c r="E967" s="130">
        <v>1</v>
      </c>
      <c r="I967" t="str">
        <f>VLOOKUP(C967,rome!A:B,2,0)</f>
        <v>Employé / Employée de rayon libre-service</v>
      </c>
    </row>
    <row r="968" spans="1:9" ht="16.8">
      <c r="A968" t="str">
        <f t="shared" si="15"/>
        <v>6115_2</v>
      </c>
      <c r="B968" s="131" t="s">
        <v>820</v>
      </c>
      <c r="C968" s="131" t="s">
        <v>136</v>
      </c>
      <c r="D968" s="130">
        <v>4</v>
      </c>
      <c r="E968" s="130">
        <v>2</v>
      </c>
      <c r="I968" t="str">
        <f>VLOOKUP(C968,rome!A:B,2,0)</f>
        <v>Agent / Agente de conditionnement</v>
      </c>
    </row>
    <row r="969" spans="1:9" ht="16.8">
      <c r="A969" t="str">
        <f t="shared" si="15"/>
        <v>6115_3</v>
      </c>
      <c r="B969" s="131" t="s">
        <v>820</v>
      </c>
      <c r="C969" s="131" t="s">
        <v>2319</v>
      </c>
      <c r="D969" s="130">
        <v>3</v>
      </c>
      <c r="E969" s="130">
        <v>3</v>
      </c>
      <c r="I969" t="str">
        <f>VLOOKUP(C969,rome!A:B,2,0)</f>
        <v>Agent / Agente de propreté de locaux</v>
      </c>
    </row>
    <row r="970" spans="1:9" ht="16.8">
      <c r="A970" t="str">
        <f t="shared" si="15"/>
        <v>6115_4</v>
      </c>
      <c r="B970" s="131" t="s">
        <v>820</v>
      </c>
      <c r="C970" s="131" t="s">
        <v>143</v>
      </c>
      <c r="D970" s="130">
        <v>3</v>
      </c>
      <c r="E970" s="130">
        <v>4</v>
      </c>
      <c r="I970" t="str">
        <f>VLOOKUP(C970,rome!A:B,2,0)</f>
        <v>Conducteur / Conductrice de poids lourd</v>
      </c>
    </row>
    <row r="971" spans="1:9" ht="16.8">
      <c r="A971" t="str">
        <f t="shared" si="15"/>
        <v>6115_5</v>
      </c>
      <c r="B971" s="131" t="s">
        <v>820</v>
      </c>
      <c r="C971" s="131" t="s">
        <v>120</v>
      </c>
      <c r="D971" s="130">
        <v>2</v>
      </c>
      <c r="E971" s="130">
        <v>5</v>
      </c>
      <c r="I971" t="str">
        <f>VLOOKUP(C971,rome!A:B,2,0)</f>
        <v>Agent / Agente d'entretien des espaces verts</v>
      </c>
    </row>
    <row r="972" spans="1:9" ht="16.8">
      <c r="A972" t="str">
        <f t="shared" si="15"/>
        <v>6116_1</v>
      </c>
      <c r="B972" s="131" t="s">
        <v>743</v>
      </c>
      <c r="C972" s="131" t="s">
        <v>120</v>
      </c>
      <c r="D972" s="130">
        <v>8</v>
      </c>
      <c r="E972" s="130">
        <v>1</v>
      </c>
      <c r="I972" t="str">
        <f>VLOOKUP(C972,rome!A:B,2,0)</f>
        <v>Agent / Agente d'entretien des espaces verts</v>
      </c>
    </row>
    <row r="973" spans="1:9" ht="16.8">
      <c r="A973" t="str">
        <f t="shared" si="15"/>
        <v>6116_2</v>
      </c>
      <c r="B973" s="131" t="s">
        <v>743</v>
      </c>
      <c r="C973" s="131" t="s">
        <v>113</v>
      </c>
      <c r="D973" s="130">
        <v>8</v>
      </c>
      <c r="E973" s="130">
        <v>2</v>
      </c>
      <c r="I973" t="str">
        <f>VLOOKUP(C973,rome!A:B,2,0)</f>
        <v>Employé familial / Employée familiale</v>
      </c>
    </row>
    <row r="974" spans="1:9" ht="16.8">
      <c r="A974" t="str">
        <f t="shared" si="15"/>
        <v>6116_3</v>
      </c>
      <c r="B974" s="131" t="s">
        <v>743</v>
      </c>
      <c r="C974" s="131" t="s">
        <v>136</v>
      </c>
      <c r="D974" s="130">
        <v>6</v>
      </c>
      <c r="E974" s="130">
        <v>3</v>
      </c>
      <c r="I974" t="str">
        <f>VLOOKUP(C974,rome!A:B,2,0)</f>
        <v>Agent / Agente de conditionnement</v>
      </c>
    </row>
    <row r="975" spans="1:9" ht="16.8">
      <c r="A975" t="str">
        <f t="shared" si="15"/>
        <v>6116_4</v>
      </c>
      <c r="B975" s="131" t="s">
        <v>743</v>
      </c>
      <c r="C975" s="131" t="s">
        <v>2319</v>
      </c>
      <c r="D975" s="130">
        <v>6</v>
      </c>
      <c r="E975" s="130">
        <v>4</v>
      </c>
      <c r="I975" t="str">
        <f>VLOOKUP(C975,rome!A:B,2,0)</f>
        <v>Agent / Agente de propreté de locaux</v>
      </c>
    </row>
    <row r="976" spans="1:9" ht="16.8">
      <c r="A976" t="str">
        <f t="shared" si="15"/>
        <v>6116_5</v>
      </c>
      <c r="B976" s="131" t="s">
        <v>743</v>
      </c>
      <c r="C976" s="131" t="s">
        <v>128</v>
      </c>
      <c r="D976" s="130">
        <v>3</v>
      </c>
      <c r="E976" s="130">
        <v>5</v>
      </c>
      <c r="I976" t="str">
        <f>VLOOKUP(C976,rome!A:B,2,0)</f>
        <v>Hôte / Hôtesse de caisse</v>
      </c>
    </row>
    <row r="977" spans="1:9" ht="16.8">
      <c r="A977" t="str">
        <f t="shared" si="15"/>
        <v>6117_1</v>
      </c>
      <c r="B977" s="131" t="s">
        <v>823</v>
      </c>
      <c r="C977" s="131" t="s">
        <v>114</v>
      </c>
      <c r="D977" s="130">
        <v>4</v>
      </c>
      <c r="E977" s="130">
        <v>1</v>
      </c>
      <c r="I977" t="str">
        <f>VLOOKUP(C977,rome!A:B,2,0)</f>
        <v>Employé / Employée de rayon libre-service</v>
      </c>
    </row>
    <row r="978" spans="1:9" ht="16.8">
      <c r="A978" t="str">
        <f t="shared" si="15"/>
        <v>6117_2</v>
      </c>
      <c r="B978" s="131" t="s">
        <v>823</v>
      </c>
      <c r="C978" s="131" t="s">
        <v>136</v>
      </c>
      <c r="D978" s="130">
        <v>2</v>
      </c>
      <c r="E978" s="130">
        <v>2</v>
      </c>
      <c r="I978" t="str">
        <f>VLOOKUP(C978,rome!A:B,2,0)</f>
        <v>Agent / Agente de conditionnement</v>
      </c>
    </row>
    <row r="979" spans="1:9" ht="16.8">
      <c r="A979" t="str">
        <f t="shared" si="15"/>
        <v>6117_3</v>
      </c>
      <c r="B979" s="131" t="s">
        <v>823</v>
      </c>
      <c r="C979" s="131" t="s">
        <v>113</v>
      </c>
      <c r="D979" s="130">
        <v>2</v>
      </c>
      <c r="E979" s="130">
        <v>3</v>
      </c>
      <c r="I979" t="str">
        <f>VLOOKUP(C979,rome!A:B,2,0)</f>
        <v>Employé familial / Employée familiale</v>
      </c>
    </row>
    <row r="980" spans="1:9" ht="16.8">
      <c r="A980" t="str">
        <f t="shared" si="15"/>
        <v>6117_4</v>
      </c>
      <c r="B980" s="131" t="s">
        <v>823</v>
      </c>
      <c r="C980" s="131" t="s">
        <v>2319</v>
      </c>
      <c r="D980" s="130">
        <v>2</v>
      </c>
      <c r="E980" s="130">
        <v>4</v>
      </c>
      <c r="I980" t="str">
        <f>VLOOKUP(C980,rome!A:B,2,0)</f>
        <v>Agent / Agente de propreté de locaux</v>
      </c>
    </row>
    <row r="981" spans="1:9" ht="16.8">
      <c r="A981" t="str">
        <f t="shared" si="15"/>
        <v>6117_5</v>
      </c>
      <c r="B981" s="131" t="s">
        <v>823</v>
      </c>
      <c r="C981" s="131" t="s">
        <v>132</v>
      </c>
      <c r="D981" s="130">
        <v>2</v>
      </c>
      <c r="E981" s="130">
        <v>5</v>
      </c>
      <c r="I981" t="str">
        <f>VLOOKUP(C981,rome!A:B,2,0)</f>
        <v>Agent administratif / Agente administrative</v>
      </c>
    </row>
    <row r="982" spans="1:9" ht="16.8">
      <c r="A982" t="str">
        <f t="shared" si="15"/>
        <v>6118_1</v>
      </c>
      <c r="B982" s="131" t="s">
        <v>827</v>
      </c>
      <c r="C982" s="131" t="s">
        <v>120</v>
      </c>
      <c r="D982" s="130">
        <v>9</v>
      </c>
      <c r="E982" s="130">
        <v>1</v>
      </c>
      <c r="I982" t="str">
        <f>VLOOKUP(C982,rome!A:B,2,0)</f>
        <v>Agent / Agente d'entretien des espaces verts</v>
      </c>
    </row>
    <row r="983" spans="1:9" ht="16.8">
      <c r="A983" t="str">
        <f t="shared" si="15"/>
        <v>6118_2</v>
      </c>
      <c r="B983" s="131" t="s">
        <v>827</v>
      </c>
      <c r="C983" s="131" t="s">
        <v>113</v>
      </c>
      <c r="D983" s="130">
        <v>7</v>
      </c>
      <c r="E983" s="130">
        <v>2</v>
      </c>
      <c r="I983" t="str">
        <f>VLOOKUP(C983,rome!A:B,2,0)</f>
        <v>Employé familial / Employée familiale</v>
      </c>
    </row>
    <row r="984" spans="1:9" ht="16.8">
      <c r="A984" t="str">
        <f t="shared" si="15"/>
        <v>6118_3</v>
      </c>
      <c r="B984" s="131" t="s">
        <v>827</v>
      </c>
      <c r="C984" s="131" t="s">
        <v>2319</v>
      </c>
      <c r="D984" s="130">
        <v>7</v>
      </c>
      <c r="E984" s="130">
        <v>3</v>
      </c>
      <c r="I984" t="str">
        <f>VLOOKUP(C984,rome!A:B,2,0)</f>
        <v>Agent / Agente de propreté de locaux</v>
      </c>
    </row>
    <row r="985" spans="1:9" ht="16.8">
      <c r="A985" t="str">
        <f t="shared" si="15"/>
        <v>6118_4</v>
      </c>
      <c r="B985" s="131" t="s">
        <v>827</v>
      </c>
      <c r="C985" s="131" t="s">
        <v>114</v>
      </c>
      <c r="D985" s="130">
        <v>5</v>
      </c>
      <c r="E985" s="130">
        <v>4</v>
      </c>
      <c r="I985" t="str">
        <f>VLOOKUP(C985,rome!A:B,2,0)</f>
        <v>Employé / Employée de rayon libre-service</v>
      </c>
    </row>
    <row r="986" spans="1:9" ht="16.8">
      <c r="A986" t="str">
        <f t="shared" si="15"/>
        <v>6118_5</v>
      </c>
      <c r="B986" s="131" t="s">
        <v>827</v>
      </c>
      <c r="C986" s="131" t="s">
        <v>136</v>
      </c>
      <c r="D986" s="130">
        <v>5</v>
      </c>
      <c r="E986" s="130">
        <v>5</v>
      </c>
      <c r="I986" t="str">
        <f>VLOOKUP(C986,rome!A:B,2,0)</f>
        <v>Agent / Agente de conditionnement</v>
      </c>
    </row>
    <row r="987" spans="1:9" ht="16.8">
      <c r="A987" t="str">
        <f t="shared" si="15"/>
        <v>6119_1</v>
      </c>
      <c r="B987" s="131" t="s">
        <v>824</v>
      </c>
      <c r="C987" s="131" t="s">
        <v>2319</v>
      </c>
      <c r="D987" s="130">
        <v>8</v>
      </c>
      <c r="E987" s="130">
        <v>1</v>
      </c>
      <c r="I987" t="str">
        <f>VLOOKUP(C987,rome!A:B,2,0)</f>
        <v>Agent / Agente de propreté de locaux</v>
      </c>
    </row>
    <row r="988" spans="1:9" ht="16.8">
      <c r="A988" t="str">
        <f t="shared" si="15"/>
        <v>6119_2</v>
      </c>
      <c r="B988" s="131" t="s">
        <v>824</v>
      </c>
      <c r="C988" s="131" t="s">
        <v>120</v>
      </c>
      <c r="D988" s="130">
        <v>4</v>
      </c>
      <c r="E988" s="130">
        <v>2</v>
      </c>
      <c r="I988" t="str">
        <f>VLOOKUP(C988,rome!A:B,2,0)</f>
        <v>Agent / Agente d'entretien des espaces verts</v>
      </c>
    </row>
    <row r="989" spans="1:9" ht="16.8">
      <c r="A989" t="str">
        <f t="shared" si="15"/>
        <v>6119_3</v>
      </c>
      <c r="B989" s="131" t="s">
        <v>824</v>
      </c>
      <c r="C989" s="131" t="s">
        <v>130</v>
      </c>
      <c r="D989" s="130">
        <v>4</v>
      </c>
      <c r="E989" s="130">
        <v>3</v>
      </c>
      <c r="I989" t="str">
        <f>VLOOKUP(C989,rome!A:B,2,0)</f>
        <v>Agent / Agente d'entretien du bâtiment</v>
      </c>
    </row>
    <row r="990" spans="1:9" ht="16.8">
      <c r="A990" t="str">
        <f t="shared" si="15"/>
        <v>6119_4</v>
      </c>
      <c r="B990" s="131" t="s">
        <v>824</v>
      </c>
      <c r="C990" s="131" t="s">
        <v>137</v>
      </c>
      <c r="D990" s="130">
        <v>4</v>
      </c>
      <c r="E990" s="130">
        <v>4</v>
      </c>
      <c r="I990" t="str">
        <f>VLOOKUP(C990,rome!A:B,2,0)</f>
        <v>Agent / Agente de service hospitalier (ASH)</v>
      </c>
    </row>
    <row r="991" spans="1:9" ht="16.8">
      <c r="A991" t="str">
        <f t="shared" si="15"/>
        <v>6119_5</v>
      </c>
      <c r="B991" s="131" t="s">
        <v>824</v>
      </c>
      <c r="C991" s="131" t="s">
        <v>116</v>
      </c>
      <c r="D991" s="130">
        <v>3</v>
      </c>
      <c r="E991" s="130">
        <v>5</v>
      </c>
      <c r="I991" t="str">
        <f>VLOOKUP(C991,rome!A:B,2,0)</f>
        <v>Conducteur-livreur / Conductrice-livreuse</v>
      </c>
    </row>
    <row r="992" spans="1:9" ht="16.8">
      <c r="A992" t="str">
        <f t="shared" si="15"/>
        <v>6120_1</v>
      </c>
      <c r="B992" s="131" t="s">
        <v>836</v>
      </c>
      <c r="C992" s="131" t="s">
        <v>113</v>
      </c>
      <c r="D992" s="130">
        <v>9</v>
      </c>
      <c r="E992" s="130">
        <v>1</v>
      </c>
      <c r="I992" t="str">
        <f>VLOOKUP(C992,rome!A:B,2,0)</f>
        <v>Employé familial / Employée familiale</v>
      </c>
    </row>
    <row r="993" spans="1:9" ht="16.8">
      <c r="A993" t="str">
        <f t="shared" si="15"/>
        <v>6120_2</v>
      </c>
      <c r="B993" s="131" t="s">
        <v>836</v>
      </c>
      <c r="C993" s="131" t="s">
        <v>120</v>
      </c>
      <c r="D993" s="130">
        <v>7</v>
      </c>
      <c r="E993" s="130">
        <v>2</v>
      </c>
      <c r="I993" t="str">
        <f>VLOOKUP(C993,rome!A:B,2,0)</f>
        <v>Agent / Agente d'entretien des espaces verts</v>
      </c>
    </row>
    <row r="994" spans="1:9" ht="16.8">
      <c r="A994" t="str">
        <f t="shared" si="15"/>
        <v>6120_3</v>
      </c>
      <c r="B994" s="131" t="s">
        <v>836</v>
      </c>
      <c r="C994" s="131" t="s">
        <v>136</v>
      </c>
      <c r="D994" s="130">
        <v>6</v>
      </c>
      <c r="E994" s="130">
        <v>3</v>
      </c>
      <c r="I994" t="str">
        <f>VLOOKUP(C994,rome!A:B,2,0)</f>
        <v>Agent / Agente de conditionnement</v>
      </c>
    </row>
    <row r="995" spans="1:9" ht="16.8">
      <c r="A995" t="str">
        <f t="shared" si="15"/>
        <v>6120_4</v>
      </c>
      <c r="B995" s="131" t="s">
        <v>836</v>
      </c>
      <c r="C995" s="131" t="s">
        <v>2319</v>
      </c>
      <c r="D995" s="130">
        <v>6</v>
      </c>
      <c r="E995" s="130">
        <v>4</v>
      </c>
      <c r="I995" t="str">
        <f>VLOOKUP(C995,rome!A:B,2,0)</f>
        <v>Agent / Agente de propreté de locaux</v>
      </c>
    </row>
    <row r="996" spans="1:9" ht="16.8">
      <c r="A996" t="str">
        <f t="shared" si="15"/>
        <v>6120_5</v>
      </c>
      <c r="B996" s="131" t="s">
        <v>836</v>
      </c>
      <c r="C996" s="131" t="s">
        <v>114</v>
      </c>
      <c r="D996" s="130">
        <v>5</v>
      </c>
      <c r="E996" s="130">
        <v>5</v>
      </c>
      <c r="I996" t="str">
        <f>VLOOKUP(C996,rome!A:B,2,0)</f>
        <v>Employé / Employée de rayon libre-service</v>
      </c>
    </row>
    <row r="997" spans="1:9" ht="16.8">
      <c r="A997" t="str">
        <f t="shared" si="15"/>
        <v>6121_1</v>
      </c>
      <c r="B997" s="131" t="s">
        <v>833</v>
      </c>
      <c r="C997" s="131" t="s">
        <v>120</v>
      </c>
      <c r="D997" s="130">
        <v>15</v>
      </c>
      <c r="E997" s="130">
        <v>1</v>
      </c>
      <c r="I997" t="str">
        <f>VLOOKUP(C997,rome!A:B,2,0)</f>
        <v>Agent / Agente d'entretien des espaces verts</v>
      </c>
    </row>
    <row r="998" spans="1:9" ht="16.8">
      <c r="A998" t="str">
        <f t="shared" si="15"/>
        <v>6121_2</v>
      </c>
      <c r="B998" s="131" t="s">
        <v>833</v>
      </c>
      <c r="C998" s="131" t="s">
        <v>2319</v>
      </c>
      <c r="D998" s="130">
        <v>12</v>
      </c>
      <c r="E998" s="130">
        <v>2</v>
      </c>
      <c r="I998" t="str">
        <f>VLOOKUP(C998,rome!A:B,2,0)</f>
        <v>Agent / Agente de propreté de locaux</v>
      </c>
    </row>
    <row r="999" spans="1:9" ht="16.8">
      <c r="A999" t="str">
        <f t="shared" si="15"/>
        <v>6121_3</v>
      </c>
      <c r="B999" s="131" t="s">
        <v>833</v>
      </c>
      <c r="C999" s="131" t="s">
        <v>113</v>
      </c>
      <c r="D999" s="130">
        <v>8</v>
      </c>
      <c r="E999" s="130">
        <v>3</v>
      </c>
      <c r="I999" t="str">
        <f>VLOOKUP(C999,rome!A:B,2,0)</f>
        <v>Employé familial / Employée familiale</v>
      </c>
    </row>
    <row r="1000" spans="1:9" ht="16.8">
      <c r="A1000" t="str">
        <f t="shared" si="15"/>
        <v>6121_4</v>
      </c>
      <c r="B1000" s="131" t="s">
        <v>833</v>
      </c>
      <c r="C1000" s="131" t="s">
        <v>114</v>
      </c>
      <c r="D1000" s="130">
        <v>6</v>
      </c>
      <c r="E1000" s="130">
        <v>4</v>
      </c>
      <c r="I1000" t="str">
        <f>VLOOKUP(C1000,rome!A:B,2,0)</f>
        <v>Employé / Employée de rayon libre-service</v>
      </c>
    </row>
    <row r="1001" spans="1:9" ht="16.8">
      <c r="A1001" t="str">
        <f t="shared" si="15"/>
        <v>6121_5</v>
      </c>
      <c r="B1001" s="131" t="s">
        <v>833</v>
      </c>
      <c r="C1001" s="131" t="s">
        <v>136</v>
      </c>
      <c r="D1001" s="130">
        <v>5</v>
      </c>
      <c r="E1001" s="130">
        <v>5</v>
      </c>
      <c r="I1001" t="str">
        <f>VLOOKUP(C1001,rome!A:B,2,0)</f>
        <v>Agent / Agente de conditionnement</v>
      </c>
    </row>
    <row r="1002" spans="1:9" ht="16.8">
      <c r="A1002" t="str">
        <f t="shared" si="15"/>
        <v>6197_1</v>
      </c>
      <c r="B1002" s="131" t="s">
        <v>855</v>
      </c>
      <c r="C1002" s="131" t="s">
        <v>2319</v>
      </c>
      <c r="D1002" s="130">
        <v>22</v>
      </c>
      <c r="E1002" s="130">
        <v>1</v>
      </c>
      <c r="I1002" t="str">
        <f>VLOOKUP(C1002,rome!A:B,2,0)</f>
        <v>Agent / Agente de propreté de locaux</v>
      </c>
    </row>
    <row r="1003" spans="1:9" ht="16.8">
      <c r="A1003" t="str">
        <f t="shared" si="15"/>
        <v>6197_2</v>
      </c>
      <c r="B1003" s="131" t="s">
        <v>855</v>
      </c>
      <c r="C1003" s="131" t="s">
        <v>136</v>
      </c>
      <c r="D1003" s="130">
        <v>19</v>
      </c>
      <c r="E1003" s="130">
        <v>2</v>
      </c>
      <c r="I1003" t="str">
        <f>VLOOKUP(C1003,rome!A:B,2,0)</f>
        <v>Agent / Agente de conditionnement</v>
      </c>
    </row>
    <row r="1004" spans="1:9" ht="16.8">
      <c r="A1004" t="str">
        <f t="shared" si="15"/>
        <v>6197_3</v>
      </c>
      <c r="B1004" s="131" t="s">
        <v>855</v>
      </c>
      <c r="C1004" s="131" t="s">
        <v>114</v>
      </c>
      <c r="D1004" s="130">
        <v>17</v>
      </c>
      <c r="E1004" s="130">
        <v>3</v>
      </c>
      <c r="I1004" t="str">
        <f>VLOOKUP(C1004,rome!A:B,2,0)</f>
        <v>Employé / Employée de rayon libre-service</v>
      </c>
    </row>
    <row r="1005" spans="1:9" ht="16.8">
      <c r="A1005" t="str">
        <f t="shared" si="15"/>
        <v>6197_4</v>
      </c>
      <c r="B1005" s="131" t="s">
        <v>855</v>
      </c>
      <c r="C1005" s="131" t="s">
        <v>2858</v>
      </c>
      <c r="D1005" s="130">
        <v>10</v>
      </c>
      <c r="E1005" s="130">
        <v>4</v>
      </c>
      <c r="I1005" t="str">
        <f>VLOOKUP(C1005,rome!A:B,2,0)</f>
        <v>Agent / Agente de production en industrie alimentaire</v>
      </c>
    </row>
    <row r="1006" spans="1:9" ht="16.8">
      <c r="A1006" t="str">
        <f t="shared" si="15"/>
        <v>6197_5</v>
      </c>
      <c r="B1006" s="131" t="s">
        <v>855</v>
      </c>
      <c r="C1006" s="131" t="s">
        <v>113</v>
      </c>
      <c r="D1006" s="130">
        <v>9</v>
      </c>
      <c r="E1006" s="130">
        <v>5</v>
      </c>
      <c r="I1006" t="str">
        <f>VLOOKUP(C1006,rome!A:B,2,0)</f>
        <v>Employé familial / Employée familiale</v>
      </c>
    </row>
    <row r="1007" spans="1:9" ht="16.8">
      <c r="A1007" t="str">
        <f t="shared" si="15"/>
        <v>6198_1</v>
      </c>
      <c r="B1007" s="131" t="s">
        <v>822</v>
      </c>
      <c r="C1007" s="131" t="s">
        <v>2319</v>
      </c>
      <c r="D1007" s="130">
        <v>32</v>
      </c>
      <c r="E1007" s="130">
        <v>1</v>
      </c>
      <c r="I1007" t="str">
        <f>VLOOKUP(C1007,rome!A:B,2,0)</f>
        <v>Agent / Agente de propreté de locaux</v>
      </c>
    </row>
    <row r="1008" spans="1:9" ht="16.8">
      <c r="A1008" t="str">
        <f t="shared" si="15"/>
        <v>6198_2</v>
      </c>
      <c r="B1008" s="131" t="s">
        <v>822</v>
      </c>
      <c r="C1008" s="131" t="s">
        <v>114</v>
      </c>
      <c r="D1008" s="130">
        <v>20</v>
      </c>
      <c r="E1008" s="130">
        <v>2</v>
      </c>
      <c r="I1008" t="str">
        <f>VLOOKUP(C1008,rome!A:B,2,0)</f>
        <v>Employé / Employée de rayon libre-service</v>
      </c>
    </row>
    <row r="1009" spans="1:9" ht="16.8">
      <c r="A1009" t="str">
        <f t="shared" si="15"/>
        <v>6198_3</v>
      </c>
      <c r="B1009" s="131" t="s">
        <v>822</v>
      </c>
      <c r="C1009" s="131" t="s">
        <v>120</v>
      </c>
      <c r="D1009" s="130">
        <v>18</v>
      </c>
      <c r="E1009" s="130">
        <v>3</v>
      </c>
      <c r="I1009" t="str">
        <f>VLOOKUP(C1009,rome!A:B,2,0)</f>
        <v>Agent / Agente d'entretien des espaces verts</v>
      </c>
    </row>
    <row r="1010" spans="1:9" ht="16.8">
      <c r="A1010" t="str">
        <f t="shared" si="15"/>
        <v>6198_4</v>
      </c>
      <c r="B1010" s="131" t="s">
        <v>822</v>
      </c>
      <c r="C1010" s="131" t="s">
        <v>113</v>
      </c>
      <c r="D1010" s="130">
        <v>15</v>
      </c>
      <c r="E1010" s="130">
        <v>4</v>
      </c>
      <c r="I1010" t="str">
        <f>VLOOKUP(C1010,rome!A:B,2,0)</f>
        <v>Employé familial / Employée familiale</v>
      </c>
    </row>
    <row r="1011" spans="1:9" ht="16.8">
      <c r="A1011" t="str">
        <f t="shared" si="15"/>
        <v>6198_5</v>
      </c>
      <c r="B1011" s="131" t="s">
        <v>822</v>
      </c>
      <c r="C1011" s="131" t="s">
        <v>136</v>
      </c>
      <c r="D1011" s="130">
        <v>8</v>
      </c>
      <c r="E1011" s="130">
        <v>5</v>
      </c>
      <c r="I1011" t="str">
        <f>VLOOKUP(C1011,rome!A:B,2,0)</f>
        <v>Agent / Agente de conditionnement</v>
      </c>
    </row>
    <row r="1012" spans="1:9" ht="16.8">
      <c r="A1012" t="str">
        <f t="shared" si="15"/>
        <v>6199_1</v>
      </c>
      <c r="B1012" s="131" t="s">
        <v>831</v>
      </c>
      <c r="C1012" s="131" t="s">
        <v>2319</v>
      </c>
      <c r="D1012" s="130">
        <v>60</v>
      </c>
      <c r="E1012" s="130">
        <v>1</v>
      </c>
      <c r="I1012" t="str">
        <f>VLOOKUP(C1012,rome!A:B,2,0)</f>
        <v>Agent / Agente de propreté de locaux</v>
      </c>
    </row>
    <row r="1013" spans="1:9" ht="16.8">
      <c r="A1013" t="str">
        <f t="shared" si="15"/>
        <v>6199_2</v>
      </c>
      <c r="B1013" s="131" t="s">
        <v>831</v>
      </c>
      <c r="C1013" s="131" t="s">
        <v>114</v>
      </c>
      <c r="D1013" s="130">
        <v>41</v>
      </c>
      <c r="E1013" s="130">
        <v>2</v>
      </c>
      <c r="I1013" t="str">
        <f>VLOOKUP(C1013,rome!A:B,2,0)</f>
        <v>Employé / Employée de rayon libre-service</v>
      </c>
    </row>
    <row r="1014" spans="1:9" ht="16.8">
      <c r="A1014" t="str">
        <f t="shared" si="15"/>
        <v>6199_3</v>
      </c>
      <c r="B1014" s="131" t="s">
        <v>831</v>
      </c>
      <c r="C1014" s="131" t="s">
        <v>113</v>
      </c>
      <c r="D1014" s="130">
        <v>26</v>
      </c>
      <c r="E1014" s="130">
        <v>3</v>
      </c>
      <c r="I1014" t="str">
        <f>VLOOKUP(C1014,rome!A:B,2,0)</f>
        <v>Employé familial / Employée familiale</v>
      </c>
    </row>
    <row r="1015" spans="1:9" ht="16.8">
      <c r="A1015" t="str">
        <f t="shared" si="15"/>
        <v>6199_4</v>
      </c>
      <c r="B1015" s="131" t="s">
        <v>831</v>
      </c>
      <c r="C1015" s="131" t="s">
        <v>120</v>
      </c>
      <c r="D1015" s="130">
        <v>19</v>
      </c>
      <c r="E1015" s="130">
        <v>4</v>
      </c>
      <c r="I1015" t="str">
        <f>VLOOKUP(C1015,rome!A:B,2,0)</f>
        <v>Agent / Agente d'entretien des espaces verts</v>
      </c>
    </row>
    <row r="1016" spans="1:9" ht="16.8">
      <c r="A1016" t="str">
        <f t="shared" si="15"/>
        <v>6199_5</v>
      </c>
      <c r="B1016" s="131" t="s">
        <v>831</v>
      </c>
      <c r="C1016" s="131" t="s">
        <v>118</v>
      </c>
      <c r="D1016" s="130">
        <v>17</v>
      </c>
      <c r="E1016" s="130">
        <v>5</v>
      </c>
      <c r="I1016" t="str">
        <f>VLOOKUP(C1016,rome!A:B,2,0)</f>
        <v>Vendeur / Vendeuse en prêt-à-porter</v>
      </c>
    </row>
    <row r="1017" spans="1:9" ht="16.8">
      <c r="A1017" t="str">
        <f t="shared" si="15"/>
        <v>7601_1</v>
      </c>
      <c r="B1017" s="131" t="s">
        <v>817</v>
      </c>
      <c r="C1017" s="131" t="s">
        <v>2319</v>
      </c>
      <c r="D1017" s="130">
        <v>15</v>
      </c>
      <c r="E1017" s="130">
        <v>1</v>
      </c>
      <c r="I1017" t="str">
        <f>VLOOKUP(C1017,rome!A:B,2,0)</f>
        <v>Agent / Agente de propreté de locaux</v>
      </c>
    </row>
    <row r="1018" spans="1:9" ht="16.8">
      <c r="A1018" t="str">
        <f t="shared" si="15"/>
        <v>7601_2</v>
      </c>
      <c r="B1018" s="131" t="s">
        <v>817</v>
      </c>
      <c r="C1018" s="131" t="s">
        <v>114</v>
      </c>
      <c r="D1018" s="130">
        <v>12</v>
      </c>
      <c r="E1018" s="130">
        <v>2</v>
      </c>
      <c r="I1018" t="str">
        <f>VLOOKUP(C1018,rome!A:B,2,0)</f>
        <v>Employé / Employée de rayon libre-service</v>
      </c>
    </row>
    <row r="1019" spans="1:9" ht="16.8">
      <c r="A1019" t="str">
        <f t="shared" si="15"/>
        <v>7601_3</v>
      </c>
      <c r="B1019" s="131" t="s">
        <v>817</v>
      </c>
      <c r="C1019" s="131" t="s">
        <v>136</v>
      </c>
      <c r="D1019" s="130">
        <v>11</v>
      </c>
      <c r="E1019" s="130">
        <v>3</v>
      </c>
      <c r="I1019" t="str">
        <f>VLOOKUP(C1019,rome!A:B,2,0)</f>
        <v>Agent / Agente de conditionnement</v>
      </c>
    </row>
    <row r="1020" spans="1:9" ht="16.8">
      <c r="A1020" t="str">
        <f t="shared" si="15"/>
        <v>7601_4</v>
      </c>
      <c r="B1020" s="131" t="s">
        <v>817</v>
      </c>
      <c r="C1020" s="131" t="s">
        <v>120</v>
      </c>
      <c r="D1020" s="130">
        <v>10</v>
      </c>
      <c r="E1020" s="130">
        <v>4</v>
      </c>
      <c r="I1020" t="str">
        <f>VLOOKUP(C1020,rome!A:B,2,0)</f>
        <v>Agent / Agente d'entretien des espaces verts</v>
      </c>
    </row>
    <row r="1021" spans="1:9" ht="16.8">
      <c r="A1021" t="str">
        <f t="shared" si="15"/>
        <v>7601_5</v>
      </c>
      <c r="B1021" s="131" t="s">
        <v>817</v>
      </c>
      <c r="C1021" s="131" t="s">
        <v>121</v>
      </c>
      <c r="D1021" s="130">
        <v>8</v>
      </c>
      <c r="E1021" s="130">
        <v>5</v>
      </c>
      <c r="I1021" t="str">
        <f>VLOOKUP(C1021,rome!A:B,2,0)</f>
        <v>Préparateur / Préparatrice de commandes</v>
      </c>
    </row>
    <row r="1022" spans="1:9" ht="16.8">
      <c r="A1022" t="str">
        <f t="shared" si="15"/>
        <v>7602_1</v>
      </c>
      <c r="B1022" s="131" t="s">
        <v>840</v>
      </c>
      <c r="C1022" s="131" t="s">
        <v>118</v>
      </c>
      <c r="D1022" s="130">
        <v>8</v>
      </c>
      <c r="E1022" s="130">
        <v>1</v>
      </c>
      <c r="I1022" t="str">
        <f>VLOOKUP(C1022,rome!A:B,2,0)</f>
        <v>Vendeur / Vendeuse en prêt-à-porter</v>
      </c>
    </row>
    <row r="1023" spans="1:9" ht="16.8">
      <c r="A1023" t="str">
        <f t="shared" si="15"/>
        <v>7602_2</v>
      </c>
      <c r="B1023" s="131" t="s">
        <v>840</v>
      </c>
      <c r="C1023" s="131" t="s">
        <v>2319</v>
      </c>
      <c r="D1023" s="130">
        <v>7</v>
      </c>
      <c r="E1023" s="130">
        <v>2</v>
      </c>
      <c r="I1023" t="str">
        <f>VLOOKUP(C1023,rome!A:B,2,0)</f>
        <v>Agent / Agente de propreté de locaux</v>
      </c>
    </row>
    <row r="1024" spans="1:9" ht="16.8">
      <c r="A1024" t="str">
        <f t="shared" si="15"/>
        <v>7602_3</v>
      </c>
      <c r="B1024" s="131" t="s">
        <v>840</v>
      </c>
      <c r="C1024" s="131" t="s">
        <v>114</v>
      </c>
      <c r="D1024" s="130">
        <v>6</v>
      </c>
      <c r="E1024" s="130">
        <v>3</v>
      </c>
      <c r="I1024" t="str">
        <f>VLOOKUP(C1024,rome!A:B,2,0)</f>
        <v>Employé / Employée de rayon libre-service</v>
      </c>
    </row>
    <row r="1025" spans="1:9" ht="16.8">
      <c r="A1025" t="str">
        <f t="shared" si="15"/>
        <v>7602_4</v>
      </c>
      <c r="B1025" s="131" t="s">
        <v>840</v>
      </c>
      <c r="C1025" s="131" t="s">
        <v>132</v>
      </c>
      <c r="D1025" s="130">
        <v>6</v>
      </c>
      <c r="E1025" s="130">
        <v>4</v>
      </c>
      <c r="I1025" t="str">
        <f>VLOOKUP(C1025,rome!A:B,2,0)</f>
        <v>Agent administratif / Agente administrative</v>
      </c>
    </row>
    <row r="1026" spans="1:9" ht="16.8">
      <c r="A1026" t="str">
        <f t="shared" si="15"/>
        <v>7602_5</v>
      </c>
      <c r="B1026" s="131" t="s">
        <v>840</v>
      </c>
      <c r="C1026" s="131" t="s">
        <v>116</v>
      </c>
      <c r="D1026" s="130">
        <v>6</v>
      </c>
      <c r="E1026" s="130">
        <v>5</v>
      </c>
      <c r="I1026" t="str">
        <f>VLOOKUP(C1026,rome!A:B,2,0)</f>
        <v>Conducteur-livreur / Conductrice-livreuse</v>
      </c>
    </row>
    <row r="1027" spans="1:9" ht="16.8">
      <c r="A1027" t="str">
        <f t="shared" ref="A1027:A1090" si="16">B1027&amp;"_"&amp;E1027</f>
        <v>7603_1</v>
      </c>
      <c r="B1027" s="131" t="s">
        <v>784</v>
      </c>
      <c r="C1027" s="131" t="s">
        <v>2319</v>
      </c>
      <c r="D1027" s="130">
        <v>42</v>
      </c>
      <c r="E1027" s="130">
        <v>1</v>
      </c>
      <c r="I1027" t="str">
        <f>VLOOKUP(C1027,rome!A:B,2,0)</f>
        <v>Agent / Agente de propreté de locaux</v>
      </c>
    </row>
    <row r="1028" spans="1:9" ht="16.8">
      <c r="A1028" t="str">
        <f t="shared" si="16"/>
        <v>7603_2</v>
      </c>
      <c r="B1028" s="131" t="s">
        <v>784</v>
      </c>
      <c r="C1028" s="131" t="s">
        <v>114</v>
      </c>
      <c r="D1028" s="130">
        <v>37</v>
      </c>
      <c r="E1028" s="130">
        <v>2</v>
      </c>
      <c r="I1028" t="str">
        <f>VLOOKUP(C1028,rome!A:B,2,0)</f>
        <v>Employé / Employée de rayon libre-service</v>
      </c>
    </row>
    <row r="1029" spans="1:9" ht="16.8">
      <c r="A1029" t="str">
        <f t="shared" si="16"/>
        <v>7603_3</v>
      </c>
      <c r="B1029" s="131" t="s">
        <v>784</v>
      </c>
      <c r="C1029" s="131" t="s">
        <v>113</v>
      </c>
      <c r="D1029" s="130">
        <v>33</v>
      </c>
      <c r="E1029" s="130">
        <v>3</v>
      </c>
      <c r="I1029" t="str">
        <f>VLOOKUP(C1029,rome!A:B,2,0)</f>
        <v>Employé familial / Employée familiale</v>
      </c>
    </row>
    <row r="1030" spans="1:9" ht="16.8">
      <c r="A1030" t="str">
        <f t="shared" si="16"/>
        <v>7603_4</v>
      </c>
      <c r="B1030" s="131" t="s">
        <v>784</v>
      </c>
      <c r="C1030" s="131" t="s">
        <v>117</v>
      </c>
      <c r="D1030" s="130">
        <v>33</v>
      </c>
      <c r="E1030" s="130">
        <v>4</v>
      </c>
      <c r="I1030" t="str">
        <f>VLOOKUP(C1030,rome!A:B,2,0)</f>
        <v>Manutentionnaire</v>
      </c>
    </row>
    <row r="1031" spans="1:9" ht="16.8">
      <c r="A1031" t="str">
        <f t="shared" si="16"/>
        <v>7603_5</v>
      </c>
      <c r="B1031" s="131" t="s">
        <v>784</v>
      </c>
      <c r="C1031" s="131" t="s">
        <v>120</v>
      </c>
      <c r="D1031" s="130">
        <v>17</v>
      </c>
      <c r="E1031" s="130">
        <v>5</v>
      </c>
      <c r="I1031" t="str">
        <f>VLOOKUP(C1031,rome!A:B,2,0)</f>
        <v>Agent / Agente d'entretien des espaces verts</v>
      </c>
    </row>
    <row r="1032" spans="1:9" ht="16.8">
      <c r="A1032" t="str">
        <f t="shared" si="16"/>
        <v>7604_1</v>
      </c>
      <c r="B1032" s="131" t="s">
        <v>807</v>
      </c>
      <c r="C1032" s="131" t="s">
        <v>2319</v>
      </c>
      <c r="D1032" s="130">
        <v>53</v>
      </c>
      <c r="E1032" s="130">
        <v>1</v>
      </c>
      <c r="I1032" t="str">
        <f>VLOOKUP(C1032,rome!A:B,2,0)</f>
        <v>Agent / Agente de propreté de locaux</v>
      </c>
    </row>
    <row r="1033" spans="1:9" ht="16.8">
      <c r="A1033" t="str">
        <f t="shared" si="16"/>
        <v>7604_2</v>
      </c>
      <c r="B1033" s="131" t="s">
        <v>807</v>
      </c>
      <c r="C1033" s="131" t="s">
        <v>114</v>
      </c>
      <c r="D1033" s="130">
        <v>27</v>
      </c>
      <c r="E1033" s="130">
        <v>2</v>
      </c>
      <c r="I1033" t="str">
        <f>VLOOKUP(C1033,rome!A:B,2,0)</f>
        <v>Employé / Employée de rayon libre-service</v>
      </c>
    </row>
    <row r="1034" spans="1:9" ht="16.8">
      <c r="A1034" t="str">
        <f t="shared" si="16"/>
        <v>7604_3</v>
      </c>
      <c r="B1034" s="131" t="s">
        <v>807</v>
      </c>
      <c r="C1034" s="131" t="s">
        <v>113</v>
      </c>
      <c r="D1034" s="130">
        <v>23</v>
      </c>
      <c r="E1034" s="130">
        <v>3</v>
      </c>
      <c r="I1034" t="str">
        <f>VLOOKUP(C1034,rome!A:B,2,0)</f>
        <v>Employé familial / Employée familiale</v>
      </c>
    </row>
    <row r="1035" spans="1:9" ht="16.8">
      <c r="A1035" t="str">
        <f t="shared" si="16"/>
        <v>7604_4</v>
      </c>
      <c r="B1035" s="131" t="s">
        <v>807</v>
      </c>
      <c r="C1035" s="131" t="s">
        <v>116</v>
      </c>
      <c r="D1035" s="130">
        <v>22</v>
      </c>
      <c r="E1035" s="130">
        <v>4</v>
      </c>
      <c r="I1035" t="str">
        <f>VLOOKUP(C1035,rome!A:B,2,0)</f>
        <v>Conducteur-livreur / Conductrice-livreuse</v>
      </c>
    </row>
    <row r="1036" spans="1:9" ht="16.8">
      <c r="A1036" t="str">
        <f t="shared" si="16"/>
        <v>7604_5</v>
      </c>
      <c r="B1036" s="131" t="s">
        <v>807</v>
      </c>
      <c r="C1036" s="131" t="s">
        <v>123</v>
      </c>
      <c r="D1036" s="130">
        <v>14</v>
      </c>
      <c r="E1036" s="130">
        <v>5</v>
      </c>
      <c r="I1036" t="str">
        <f>VLOOKUP(C1036,rome!A:B,2,0)</f>
        <v>Peintre en bâtiment</v>
      </c>
    </row>
    <row r="1037" spans="1:9" ht="16.8">
      <c r="A1037" t="str">
        <f t="shared" si="16"/>
        <v>7605_1</v>
      </c>
      <c r="B1037" s="131" t="s">
        <v>849</v>
      </c>
      <c r="C1037" s="131" t="s">
        <v>2319</v>
      </c>
      <c r="D1037" s="130">
        <v>41</v>
      </c>
      <c r="E1037" s="130">
        <v>1</v>
      </c>
      <c r="I1037" t="str">
        <f>VLOOKUP(C1037,rome!A:B,2,0)</f>
        <v>Agent / Agente de propreté de locaux</v>
      </c>
    </row>
    <row r="1038" spans="1:9" ht="16.8">
      <c r="A1038" t="str">
        <f t="shared" si="16"/>
        <v>7605_2</v>
      </c>
      <c r="B1038" s="131" t="s">
        <v>849</v>
      </c>
      <c r="C1038" s="131" t="s">
        <v>118</v>
      </c>
      <c r="D1038" s="130">
        <v>26</v>
      </c>
      <c r="E1038" s="130">
        <v>2</v>
      </c>
      <c r="I1038" t="str">
        <f>VLOOKUP(C1038,rome!A:B,2,0)</f>
        <v>Vendeur / Vendeuse en prêt-à-porter</v>
      </c>
    </row>
    <row r="1039" spans="1:9" ht="16.8">
      <c r="A1039" t="str">
        <f t="shared" si="16"/>
        <v>7605_3</v>
      </c>
      <c r="B1039" s="131" t="s">
        <v>849</v>
      </c>
      <c r="C1039" s="131" t="s">
        <v>114</v>
      </c>
      <c r="D1039" s="130">
        <v>24</v>
      </c>
      <c r="E1039" s="130">
        <v>3</v>
      </c>
      <c r="I1039" t="str">
        <f>VLOOKUP(C1039,rome!A:B,2,0)</f>
        <v>Employé / Employée de rayon libre-service</v>
      </c>
    </row>
    <row r="1040" spans="1:9" ht="16.8">
      <c r="A1040" t="str">
        <f t="shared" si="16"/>
        <v>7605_4</v>
      </c>
      <c r="B1040" s="131" t="s">
        <v>849</v>
      </c>
      <c r="C1040" s="131" t="s">
        <v>189</v>
      </c>
      <c r="D1040" s="130">
        <v>21</v>
      </c>
      <c r="E1040" s="130">
        <v>4</v>
      </c>
      <c r="I1040" t="str">
        <f>VLOOKUP(C1040,rome!A:B,2,0)</f>
        <v>Assembleur monteur / Assembleuse monteuse</v>
      </c>
    </row>
    <row r="1041" spans="1:9" ht="16.8">
      <c r="A1041" t="str">
        <f t="shared" si="16"/>
        <v>7605_5</v>
      </c>
      <c r="B1041" s="131" t="s">
        <v>849</v>
      </c>
      <c r="C1041" s="131" t="s">
        <v>113</v>
      </c>
      <c r="D1041" s="130">
        <v>18</v>
      </c>
      <c r="E1041" s="130">
        <v>5</v>
      </c>
      <c r="I1041" t="str">
        <f>VLOOKUP(C1041,rome!A:B,2,0)</f>
        <v>Employé familial / Employée familiale</v>
      </c>
    </row>
    <row r="1042" spans="1:9" ht="16.8">
      <c r="A1042" t="str">
        <f t="shared" si="16"/>
        <v>7606_1</v>
      </c>
      <c r="B1042" s="131" t="s">
        <v>860</v>
      </c>
      <c r="C1042" s="131" t="s">
        <v>2319</v>
      </c>
      <c r="D1042" s="130">
        <v>22</v>
      </c>
      <c r="E1042" s="130">
        <v>1</v>
      </c>
      <c r="I1042" t="str">
        <f>VLOOKUP(C1042,rome!A:B,2,0)</f>
        <v>Agent / Agente de propreté de locaux</v>
      </c>
    </row>
    <row r="1043" spans="1:9" ht="16.8">
      <c r="A1043" t="str">
        <f t="shared" si="16"/>
        <v>7606_2</v>
      </c>
      <c r="B1043" s="131" t="s">
        <v>860</v>
      </c>
      <c r="C1043" s="131" t="s">
        <v>117</v>
      </c>
      <c r="D1043" s="130">
        <v>16</v>
      </c>
      <c r="E1043" s="130">
        <v>2</v>
      </c>
      <c r="I1043" t="str">
        <f>VLOOKUP(C1043,rome!A:B,2,0)</f>
        <v>Manutentionnaire</v>
      </c>
    </row>
    <row r="1044" spans="1:9" ht="16.8">
      <c r="A1044" t="str">
        <f t="shared" si="16"/>
        <v>7606_3</v>
      </c>
      <c r="B1044" s="131" t="s">
        <v>860</v>
      </c>
      <c r="C1044" s="131" t="s">
        <v>113</v>
      </c>
      <c r="D1044" s="130">
        <v>12</v>
      </c>
      <c r="E1044" s="130">
        <v>3</v>
      </c>
      <c r="I1044" t="str">
        <f>VLOOKUP(C1044,rome!A:B,2,0)</f>
        <v>Employé familial / Employée familiale</v>
      </c>
    </row>
    <row r="1045" spans="1:9" ht="16.8">
      <c r="A1045" t="str">
        <f t="shared" si="16"/>
        <v>7606_4</v>
      </c>
      <c r="B1045" s="131" t="s">
        <v>860</v>
      </c>
      <c r="C1045" s="131" t="s">
        <v>114</v>
      </c>
      <c r="D1045" s="130">
        <v>11</v>
      </c>
      <c r="E1045" s="130">
        <v>4</v>
      </c>
      <c r="I1045" t="str">
        <f>VLOOKUP(C1045,rome!A:B,2,0)</f>
        <v>Employé / Employée de rayon libre-service</v>
      </c>
    </row>
    <row r="1046" spans="1:9" ht="16.8">
      <c r="A1046" t="str">
        <f t="shared" si="16"/>
        <v>7606_5</v>
      </c>
      <c r="B1046" s="131" t="s">
        <v>860</v>
      </c>
      <c r="C1046" s="131" t="s">
        <v>118</v>
      </c>
      <c r="D1046" s="130">
        <v>10</v>
      </c>
      <c r="E1046" s="130">
        <v>5</v>
      </c>
      <c r="I1046" t="str">
        <f>VLOOKUP(C1046,rome!A:B,2,0)</f>
        <v>Vendeur / Vendeuse en prêt-à-porter</v>
      </c>
    </row>
    <row r="1047" spans="1:9" ht="16.8">
      <c r="A1047" t="str">
        <f t="shared" si="16"/>
        <v>7607_1</v>
      </c>
      <c r="B1047" s="131" t="s">
        <v>844</v>
      </c>
      <c r="C1047" s="131" t="s">
        <v>114</v>
      </c>
      <c r="D1047" s="130">
        <v>8</v>
      </c>
      <c r="E1047" s="130">
        <v>1</v>
      </c>
      <c r="I1047" t="str">
        <f>VLOOKUP(C1047,rome!A:B,2,0)</f>
        <v>Employé / Employée de rayon libre-service</v>
      </c>
    </row>
    <row r="1048" spans="1:9" ht="16.8">
      <c r="A1048" t="str">
        <f t="shared" si="16"/>
        <v>7607_2</v>
      </c>
      <c r="B1048" s="131" t="s">
        <v>844</v>
      </c>
      <c r="C1048" s="131" t="s">
        <v>2319</v>
      </c>
      <c r="D1048" s="130">
        <v>6</v>
      </c>
      <c r="E1048" s="130">
        <v>2</v>
      </c>
      <c r="I1048" t="str">
        <f>VLOOKUP(C1048,rome!A:B,2,0)</f>
        <v>Agent / Agente de propreté de locaux</v>
      </c>
    </row>
    <row r="1049" spans="1:9" ht="16.8">
      <c r="A1049" t="str">
        <f t="shared" si="16"/>
        <v>7607_3</v>
      </c>
      <c r="B1049" s="131" t="s">
        <v>844</v>
      </c>
      <c r="C1049" s="131" t="s">
        <v>122</v>
      </c>
      <c r="D1049" s="130">
        <v>4</v>
      </c>
      <c r="E1049" s="130">
        <v>3</v>
      </c>
      <c r="I1049" t="str">
        <f>VLOOKUP(C1049,rome!A:B,2,0)</f>
        <v>Secrétaire</v>
      </c>
    </row>
    <row r="1050" spans="1:9" ht="16.8">
      <c r="A1050" t="str">
        <f t="shared" si="16"/>
        <v>7607_4</v>
      </c>
      <c r="B1050" s="131" t="s">
        <v>844</v>
      </c>
      <c r="C1050" s="131" t="s">
        <v>120</v>
      </c>
      <c r="D1050" s="130">
        <v>3</v>
      </c>
      <c r="E1050" s="130">
        <v>4</v>
      </c>
      <c r="I1050" t="str">
        <f>VLOOKUP(C1050,rome!A:B,2,0)</f>
        <v>Agent / Agente d'entretien des espaces verts</v>
      </c>
    </row>
    <row r="1051" spans="1:9" ht="16.8">
      <c r="A1051" t="str">
        <f t="shared" si="16"/>
        <v>7607_5</v>
      </c>
      <c r="B1051" s="131" t="s">
        <v>844</v>
      </c>
      <c r="C1051" s="131" t="s">
        <v>118</v>
      </c>
      <c r="D1051" s="130">
        <v>3</v>
      </c>
      <c r="E1051" s="130">
        <v>5</v>
      </c>
      <c r="I1051" t="str">
        <f>VLOOKUP(C1051,rome!A:B,2,0)</f>
        <v>Vendeur / Vendeuse en prêt-à-porter</v>
      </c>
    </row>
    <row r="1052" spans="1:9" ht="16.8">
      <c r="A1052" t="str">
        <f t="shared" si="16"/>
        <v>7608_1</v>
      </c>
      <c r="B1052" s="131" t="s">
        <v>845</v>
      </c>
      <c r="C1052" s="131" t="s">
        <v>2319</v>
      </c>
      <c r="D1052" s="130">
        <v>13</v>
      </c>
      <c r="E1052" s="130">
        <v>1</v>
      </c>
      <c r="I1052" t="str">
        <f>VLOOKUP(C1052,rome!A:B,2,0)</f>
        <v>Agent / Agente de propreté de locaux</v>
      </c>
    </row>
    <row r="1053" spans="1:9" ht="16.8">
      <c r="A1053" t="str">
        <f t="shared" si="16"/>
        <v>7608_2</v>
      </c>
      <c r="B1053" s="131" t="s">
        <v>845</v>
      </c>
      <c r="C1053" s="131" t="s">
        <v>113</v>
      </c>
      <c r="D1053" s="130">
        <v>9</v>
      </c>
      <c r="E1053" s="130">
        <v>2</v>
      </c>
      <c r="I1053" t="str">
        <f>VLOOKUP(C1053,rome!A:B,2,0)</f>
        <v>Employé familial / Employée familiale</v>
      </c>
    </row>
    <row r="1054" spans="1:9" ht="16.8">
      <c r="A1054" t="str">
        <f t="shared" si="16"/>
        <v>7608_3</v>
      </c>
      <c r="B1054" s="131" t="s">
        <v>845</v>
      </c>
      <c r="C1054" s="131" t="s">
        <v>114</v>
      </c>
      <c r="D1054" s="130">
        <v>8</v>
      </c>
      <c r="E1054" s="130">
        <v>3</v>
      </c>
      <c r="I1054" t="str">
        <f>VLOOKUP(C1054,rome!A:B,2,0)</f>
        <v>Employé / Employée de rayon libre-service</v>
      </c>
    </row>
    <row r="1055" spans="1:9" ht="16.8">
      <c r="A1055" t="str">
        <f t="shared" si="16"/>
        <v>7608_4</v>
      </c>
      <c r="B1055" s="131" t="s">
        <v>845</v>
      </c>
      <c r="C1055" s="131" t="s">
        <v>120</v>
      </c>
      <c r="D1055" s="130">
        <v>6</v>
      </c>
      <c r="E1055" s="130">
        <v>4</v>
      </c>
      <c r="I1055" t="str">
        <f>VLOOKUP(C1055,rome!A:B,2,0)</f>
        <v>Agent / Agente d'entretien des espaces verts</v>
      </c>
    </row>
    <row r="1056" spans="1:9" ht="16.8">
      <c r="A1056" t="str">
        <f t="shared" si="16"/>
        <v>7608_5</v>
      </c>
      <c r="B1056" s="131" t="s">
        <v>845</v>
      </c>
      <c r="C1056" s="131" t="s">
        <v>1724</v>
      </c>
      <c r="D1056" s="130">
        <v>5</v>
      </c>
      <c r="E1056" s="130">
        <v>5</v>
      </c>
      <c r="I1056" t="str">
        <f>VLOOKUP(C1056,rome!A:B,2,0)</f>
        <v>Jardinier / Jardinière paysagiste</v>
      </c>
    </row>
    <row r="1057" spans="1:9" ht="16.8">
      <c r="A1057" t="str">
        <f t="shared" si="16"/>
        <v>7609_1</v>
      </c>
      <c r="B1057" s="131" t="s">
        <v>832</v>
      </c>
      <c r="C1057" s="131" t="s">
        <v>2319</v>
      </c>
      <c r="D1057" s="130">
        <v>69</v>
      </c>
      <c r="E1057" s="130">
        <v>1</v>
      </c>
      <c r="I1057" t="str">
        <f>VLOOKUP(C1057,rome!A:B,2,0)</f>
        <v>Agent / Agente de propreté de locaux</v>
      </c>
    </row>
    <row r="1058" spans="1:9" ht="16.8">
      <c r="A1058" t="str">
        <f t="shared" si="16"/>
        <v>7609_2</v>
      </c>
      <c r="B1058" s="131" t="s">
        <v>832</v>
      </c>
      <c r="C1058" s="131" t="s">
        <v>114</v>
      </c>
      <c r="D1058" s="130">
        <v>26</v>
      </c>
      <c r="E1058" s="130">
        <v>2</v>
      </c>
      <c r="I1058" t="str">
        <f>VLOOKUP(C1058,rome!A:B,2,0)</f>
        <v>Employé / Employée de rayon libre-service</v>
      </c>
    </row>
    <row r="1059" spans="1:9" ht="16.8">
      <c r="A1059" t="str">
        <f t="shared" si="16"/>
        <v>7609_3</v>
      </c>
      <c r="B1059" s="131" t="s">
        <v>832</v>
      </c>
      <c r="C1059" s="131" t="s">
        <v>121</v>
      </c>
      <c r="D1059" s="130">
        <v>26</v>
      </c>
      <c r="E1059" s="130">
        <v>3</v>
      </c>
      <c r="I1059" t="str">
        <f>VLOOKUP(C1059,rome!A:B,2,0)</f>
        <v>Préparateur / Préparatrice de commandes</v>
      </c>
    </row>
    <row r="1060" spans="1:9" ht="16.8">
      <c r="A1060" t="str">
        <f t="shared" si="16"/>
        <v>7609_4</v>
      </c>
      <c r="B1060" s="131" t="s">
        <v>832</v>
      </c>
      <c r="C1060" s="131" t="s">
        <v>118</v>
      </c>
      <c r="D1060" s="130">
        <v>25</v>
      </c>
      <c r="E1060" s="130">
        <v>4</v>
      </c>
      <c r="I1060" t="str">
        <f>VLOOKUP(C1060,rome!A:B,2,0)</f>
        <v>Vendeur / Vendeuse en prêt-à-porter</v>
      </c>
    </row>
    <row r="1061" spans="1:9" ht="16.8">
      <c r="A1061" t="str">
        <f t="shared" si="16"/>
        <v>7609_5</v>
      </c>
      <c r="B1061" s="131" t="s">
        <v>832</v>
      </c>
      <c r="C1061" s="131" t="s">
        <v>116</v>
      </c>
      <c r="D1061" s="130">
        <v>25</v>
      </c>
      <c r="E1061" s="130">
        <v>5</v>
      </c>
      <c r="I1061" t="str">
        <f>VLOOKUP(C1061,rome!A:B,2,0)</f>
        <v>Conducteur-livreur / Conductrice-livreuse</v>
      </c>
    </row>
    <row r="1062" spans="1:9" ht="16.8">
      <c r="A1062" t="str">
        <f t="shared" si="16"/>
        <v>7610_1</v>
      </c>
      <c r="B1062" s="131" t="s">
        <v>749</v>
      </c>
      <c r="C1062" s="131" t="s">
        <v>136</v>
      </c>
      <c r="D1062" s="130">
        <v>21</v>
      </c>
      <c r="E1062" s="130">
        <v>1</v>
      </c>
      <c r="I1062" t="str">
        <f>VLOOKUP(C1062,rome!A:B,2,0)</f>
        <v>Agent / Agente de conditionnement</v>
      </c>
    </row>
    <row r="1063" spans="1:9" ht="16.8">
      <c r="A1063" t="str">
        <f t="shared" si="16"/>
        <v>7610_2</v>
      </c>
      <c r="B1063" s="131" t="s">
        <v>749</v>
      </c>
      <c r="C1063" s="131" t="s">
        <v>113</v>
      </c>
      <c r="D1063" s="130">
        <v>19</v>
      </c>
      <c r="E1063" s="130">
        <v>2</v>
      </c>
      <c r="I1063" t="str">
        <f>VLOOKUP(C1063,rome!A:B,2,0)</f>
        <v>Employé familial / Employée familiale</v>
      </c>
    </row>
    <row r="1064" spans="1:9" ht="16.8">
      <c r="A1064" t="str">
        <f t="shared" si="16"/>
        <v>7610_3</v>
      </c>
      <c r="B1064" s="131" t="s">
        <v>749</v>
      </c>
      <c r="C1064" s="131" t="s">
        <v>120</v>
      </c>
      <c r="D1064" s="130">
        <v>16</v>
      </c>
      <c r="E1064" s="130">
        <v>3</v>
      </c>
      <c r="I1064" t="str">
        <f>VLOOKUP(C1064,rome!A:B,2,0)</f>
        <v>Agent / Agente d'entretien des espaces verts</v>
      </c>
    </row>
    <row r="1065" spans="1:9" ht="16.8">
      <c r="A1065" t="str">
        <f t="shared" si="16"/>
        <v>7610_4</v>
      </c>
      <c r="B1065" s="131" t="s">
        <v>749</v>
      </c>
      <c r="C1065" s="131" t="s">
        <v>2319</v>
      </c>
      <c r="D1065" s="130">
        <v>16</v>
      </c>
      <c r="E1065" s="130">
        <v>4</v>
      </c>
      <c r="I1065" t="str">
        <f>VLOOKUP(C1065,rome!A:B,2,0)</f>
        <v>Agent / Agente de propreté de locaux</v>
      </c>
    </row>
    <row r="1066" spans="1:9" ht="16.8">
      <c r="A1066" t="str">
        <f t="shared" si="16"/>
        <v>7610_5</v>
      </c>
      <c r="B1066" s="131" t="s">
        <v>749</v>
      </c>
      <c r="C1066" s="131" t="s">
        <v>114</v>
      </c>
      <c r="D1066" s="130">
        <v>11</v>
      </c>
      <c r="E1066" s="130">
        <v>5</v>
      </c>
      <c r="I1066" t="str">
        <f>VLOOKUP(C1066,rome!A:B,2,0)</f>
        <v>Employé / Employée de rayon libre-service</v>
      </c>
    </row>
    <row r="1067" spans="1:9" ht="16.8">
      <c r="A1067" t="str">
        <f t="shared" si="16"/>
        <v>7611_1</v>
      </c>
      <c r="B1067" s="131" t="s">
        <v>839</v>
      </c>
      <c r="C1067" s="131" t="s">
        <v>2319</v>
      </c>
      <c r="D1067" s="130">
        <v>40</v>
      </c>
      <c r="E1067" s="130">
        <v>1</v>
      </c>
      <c r="I1067" t="str">
        <f>VLOOKUP(C1067,rome!A:B,2,0)</f>
        <v>Agent / Agente de propreté de locaux</v>
      </c>
    </row>
    <row r="1068" spans="1:9" ht="16.8">
      <c r="A1068" t="str">
        <f t="shared" si="16"/>
        <v>7611_2</v>
      </c>
      <c r="B1068" s="131" t="s">
        <v>839</v>
      </c>
      <c r="C1068" s="131" t="s">
        <v>114</v>
      </c>
      <c r="D1068" s="130">
        <v>15</v>
      </c>
      <c r="E1068" s="130">
        <v>2</v>
      </c>
      <c r="I1068" t="str">
        <f>VLOOKUP(C1068,rome!A:B,2,0)</f>
        <v>Employé / Employée de rayon libre-service</v>
      </c>
    </row>
    <row r="1069" spans="1:9" ht="16.8">
      <c r="A1069" t="str">
        <f t="shared" si="16"/>
        <v>7611_3</v>
      </c>
      <c r="B1069" s="131" t="s">
        <v>839</v>
      </c>
      <c r="C1069" s="131" t="s">
        <v>120</v>
      </c>
      <c r="D1069" s="130">
        <v>14</v>
      </c>
      <c r="E1069" s="130">
        <v>3</v>
      </c>
      <c r="I1069" t="str">
        <f>VLOOKUP(C1069,rome!A:B,2,0)</f>
        <v>Agent / Agente d'entretien des espaces verts</v>
      </c>
    </row>
    <row r="1070" spans="1:9" ht="16.8">
      <c r="A1070" t="str">
        <f t="shared" si="16"/>
        <v>7611_4</v>
      </c>
      <c r="B1070" s="131" t="s">
        <v>839</v>
      </c>
      <c r="C1070" s="131" t="s">
        <v>122</v>
      </c>
      <c r="D1070" s="130">
        <v>14</v>
      </c>
      <c r="E1070" s="130">
        <v>4</v>
      </c>
      <c r="I1070" t="str">
        <f>VLOOKUP(C1070,rome!A:B,2,0)</f>
        <v>Secrétaire</v>
      </c>
    </row>
    <row r="1071" spans="1:9" ht="16.8">
      <c r="A1071" t="str">
        <f t="shared" si="16"/>
        <v>7611_5</v>
      </c>
      <c r="B1071" s="131" t="s">
        <v>839</v>
      </c>
      <c r="C1071" s="131" t="s">
        <v>113</v>
      </c>
      <c r="D1071" s="130">
        <v>12</v>
      </c>
      <c r="E1071" s="130">
        <v>5</v>
      </c>
      <c r="I1071" t="str">
        <f>VLOOKUP(C1071,rome!A:B,2,0)</f>
        <v>Employé familial / Employée familiale</v>
      </c>
    </row>
    <row r="1072" spans="1:9" ht="16.8">
      <c r="A1072" t="str">
        <f t="shared" si="16"/>
        <v>7612_1</v>
      </c>
      <c r="B1072" s="131" t="s">
        <v>747</v>
      </c>
      <c r="C1072" s="131" t="s">
        <v>114</v>
      </c>
      <c r="D1072" s="130">
        <v>27</v>
      </c>
      <c r="E1072" s="130">
        <v>1</v>
      </c>
      <c r="I1072" t="str">
        <f>VLOOKUP(C1072,rome!A:B,2,0)</f>
        <v>Employé / Employée de rayon libre-service</v>
      </c>
    </row>
    <row r="1073" spans="1:9" ht="16.8">
      <c r="A1073" t="str">
        <f t="shared" si="16"/>
        <v>7612_2</v>
      </c>
      <c r="B1073" s="131" t="s">
        <v>747</v>
      </c>
      <c r="C1073" s="131" t="s">
        <v>113</v>
      </c>
      <c r="D1073" s="130">
        <v>22</v>
      </c>
      <c r="E1073" s="130">
        <v>2</v>
      </c>
      <c r="I1073" t="str">
        <f>VLOOKUP(C1073,rome!A:B,2,0)</f>
        <v>Employé familial / Employée familiale</v>
      </c>
    </row>
    <row r="1074" spans="1:9" ht="16.8">
      <c r="A1074" t="str">
        <f t="shared" si="16"/>
        <v>7612_3</v>
      </c>
      <c r="B1074" s="131" t="s">
        <v>747</v>
      </c>
      <c r="C1074" s="131" t="s">
        <v>136</v>
      </c>
      <c r="D1074" s="130">
        <v>19</v>
      </c>
      <c r="E1074" s="130">
        <v>3</v>
      </c>
      <c r="I1074" t="str">
        <f>VLOOKUP(C1074,rome!A:B,2,0)</f>
        <v>Agent / Agente de conditionnement</v>
      </c>
    </row>
    <row r="1075" spans="1:9" ht="16.8">
      <c r="A1075" t="str">
        <f t="shared" si="16"/>
        <v>7612_4</v>
      </c>
      <c r="B1075" s="131" t="s">
        <v>747</v>
      </c>
      <c r="C1075" s="131" t="s">
        <v>120</v>
      </c>
      <c r="D1075" s="130">
        <v>17</v>
      </c>
      <c r="E1075" s="130">
        <v>4</v>
      </c>
      <c r="I1075" t="str">
        <f>VLOOKUP(C1075,rome!A:B,2,0)</f>
        <v>Agent / Agente d'entretien des espaces verts</v>
      </c>
    </row>
    <row r="1076" spans="1:9" ht="16.8">
      <c r="A1076" t="str">
        <f t="shared" si="16"/>
        <v>7612_5</v>
      </c>
      <c r="B1076" s="131" t="s">
        <v>747</v>
      </c>
      <c r="C1076" s="131" t="s">
        <v>2319</v>
      </c>
      <c r="D1076" s="130">
        <v>17</v>
      </c>
      <c r="E1076" s="130">
        <v>5</v>
      </c>
      <c r="I1076" t="str">
        <f>VLOOKUP(C1076,rome!A:B,2,0)</f>
        <v>Agent / Agente de propreté de locaux</v>
      </c>
    </row>
    <row r="1077" spans="1:9" ht="16.8">
      <c r="A1077" t="str">
        <f t="shared" si="16"/>
        <v>7613_1</v>
      </c>
      <c r="B1077" s="131" t="s">
        <v>852</v>
      </c>
      <c r="C1077" s="131" t="s">
        <v>2319</v>
      </c>
      <c r="D1077" s="130">
        <v>26</v>
      </c>
      <c r="E1077" s="130">
        <v>1</v>
      </c>
      <c r="I1077" t="str">
        <f>VLOOKUP(C1077,rome!A:B,2,0)</f>
        <v>Agent / Agente de propreté de locaux</v>
      </c>
    </row>
    <row r="1078" spans="1:9" ht="16.8">
      <c r="A1078" t="str">
        <f t="shared" si="16"/>
        <v>7613_2</v>
      </c>
      <c r="B1078" s="131" t="s">
        <v>852</v>
      </c>
      <c r="C1078" s="131" t="s">
        <v>114</v>
      </c>
      <c r="D1078" s="130">
        <v>19</v>
      </c>
      <c r="E1078" s="130">
        <v>2</v>
      </c>
      <c r="I1078" t="str">
        <f>VLOOKUP(C1078,rome!A:B,2,0)</f>
        <v>Employé / Employée de rayon libre-service</v>
      </c>
    </row>
    <row r="1079" spans="1:9" ht="16.8">
      <c r="A1079" t="str">
        <f t="shared" si="16"/>
        <v>7613_3</v>
      </c>
      <c r="B1079" s="131" t="s">
        <v>852</v>
      </c>
      <c r="C1079" s="131" t="s">
        <v>122</v>
      </c>
      <c r="D1079" s="130">
        <v>19</v>
      </c>
      <c r="E1079" s="130">
        <v>3</v>
      </c>
      <c r="I1079" t="str">
        <f>VLOOKUP(C1079,rome!A:B,2,0)</f>
        <v>Secrétaire</v>
      </c>
    </row>
    <row r="1080" spans="1:9" ht="16.8">
      <c r="A1080" t="str">
        <f t="shared" si="16"/>
        <v>7613_4</v>
      </c>
      <c r="B1080" s="131" t="s">
        <v>852</v>
      </c>
      <c r="C1080" s="131" t="s">
        <v>117</v>
      </c>
      <c r="D1080" s="130">
        <v>19</v>
      </c>
      <c r="E1080" s="130">
        <v>4</v>
      </c>
      <c r="I1080" t="str">
        <f>VLOOKUP(C1080,rome!A:B,2,0)</f>
        <v>Manutentionnaire</v>
      </c>
    </row>
    <row r="1081" spans="1:9" ht="16.8">
      <c r="A1081" t="str">
        <f t="shared" si="16"/>
        <v>7613_5</v>
      </c>
      <c r="B1081" s="131" t="s">
        <v>852</v>
      </c>
      <c r="C1081" s="131" t="s">
        <v>113</v>
      </c>
      <c r="D1081" s="130">
        <v>15</v>
      </c>
      <c r="E1081" s="130">
        <v>5</v>
      </c>
      <c r="I1081" t="str">
        <f>VLOOKUP(C1081,rome!A:B,2,0)</f>
        <v>Employé familial / Employée familiale</v>
      </c>
    </row>
    <row r="1082" spans="1:9" ht="16.8">
      <c r="A1082" t="str">
        <f t="shared" si="16"/>
        <v>7615_1</v>
      </c>
      <c r="B1082" s="131" t="s">
        <v>776</v>
      </c>
      <c r="C1082" s="131" t="s">
        <v>2319</v>
      </c>
      <c r="D1082" s="130">
        <v>24</v>
      </c>
      <c r="E1082" s="130">
        <v>1</v>
      </c>
      <c r="I1082" t="str">
        <f>VLOOKUP(C1082,rome!A:B,2,0)</f>
        <v>Agent / Agente de propreté de locaux</v>
      </c>
    </row>
    <row r="1083" spans="1:9" ht="16.8">
      <c r="A1083" t="str">
        <f t="shared" si="16"/>
        <v>7615_2</v>
      </c>
      <c r="B1083" s="131" t="s">
        <v>776</v>
      </c>
      <c r="C1083" s="131" t="s">
        <v>113</v>
      </c>
      <c r="D1083" s="130">
        <v>22</v>
      </c>
      <c r="E1083" s="130">
        <v>2</v>
      </c>
      <c r="I1083" t="str">
        <f>VLOOKUP(C1083,rome!A:B,2,0)</f>
        <v>Employé familial / Employée familiale</v>
      </c>
    </row>
    <row r="1084" spans="1:9" ht="16.8">
      <c r="A1084" t="str">
        <f t="shared" si="16"/>
        <v>7615_3</v>
      </c>
      <c r="B1084" s="131" t="s">
        <v>776</v>
      </c>
      <c r="C1084" s="131" t="s">
        <v>118</v>
      </c>
      <c r="D1084" s="130">
        <v>10</v>
      </c>
      <c r="E1084" s="130">
        <v>3</v>
      </c>
      <c r="I1084" t="str">
        <f>VLOOKUP(C1084,rome!A:B,2,0)</f>
        <v>Vendeur / Vendeuse en prêt-à-porter</v>
      </c>
    </row>
    <row r="1085" spans="1:9" ht="16.8">
      <c r="A1085" t="str">
        <f t="shared" si="16"/>
        <v>7615_4</v>
      </c>
      <c r="B1085" s="131" t="s">
        <v>776</v>
      </c>
      <c r="C1085" s="131" t="s">
        <v>133</v>
      </c>
      <c r="D1085" s="130">
        <v>9</v>
      </c>
      <c r="E1085" s="130">
        <v>4</v>
      </c>
      <c r="I1085" t="str">
        <f>VLOOKUP(C1085,rome!A:B,2,0)</f>
        <v>Vendeur / Vendeuse en épicerie</v>
      </c>
    </row>
    <row r="1086" spans="1:9" ht="16.8">
      <c r="A1086" t="str">
        <f t="shared" si="16"/>
        <v>7615_5</v>
      </c>
      <c r="B1086" s="131" t="s">
        <v>776</v>
      </c>
      <c r="C1086" s="131" t="s">
        <v>121</v>
      </c>
      <c r="D1086" s="130">
        <v>9</v>
      </c>
      <c r="E1086" s="130">
        <v>5</v>
      </c>
      <c r="I1086" t="str">
        <f>VLOOKUP(C1086,rome!A:B,2,0)</f>
        <v>Préparateur / Préparatrice de commandes</v>
      </c>
    </row>
    <row r="1087" spans="1:9" ht="16.8">
      <c r="A1087" t="str">
        <f t="shared" si="16"/>
        <v>7616_1</v>
      </c>
      <c r="B1087" s="131" t="s">
        <v>859</v>
      </c>
      <c r="C1087" s="131" t="s">
        <v>2319</v>
      </c>
      <c r="D1087" s="130">
        <v>15</v>
      </c>
      <c r="E1087" s="130">
        <v>1</v>
      </c>
      <c r="I1087" t="str">
        <f>VLOOKUP(C1087,rome!A:B,2,0)</f>
        <v>Agent / Agente de propreté de locaux</v>
      </c>
    </row>
    <row r="1088" spans="1:9" ht="16.8">
      <c r="A1088" t="str">
        <f t="shared" si="16"/>
        <v>7616_2</v>
      </c>
      <c r="B1088" s="131" t="s">
        <v>859</v>
      </c>
      <c r="C1088" s="131" t="s">
        <v>113</v>
      </c>
      <c r="D1088" s="130">
        <v>12</v>
      </c>
      <c r="E1088" s="130">
        <v>2</v>
      </c>
      <c r="I1088" t="str">
        <f>VLOOKUP(C1088,rome!A:B,2,0)</f>
        <v>Employé familial / Employée familiale</v>
      </c>
    </row>
    <row r="1089" spans="1:9" ht="16.8">
      <c r="A1089" t="str">
        <f t="shared" si="16"/>
        <v>7616_3</v>
      </c>
      <c r="B1089" s="131" t="s">
        <v>859</v>
      </c>
      <c r="C1089" s="131" t="s">
        <v>117</v>
      </c>
      <c r="D1089" s="130">
        <v>12</v>
      </c>
      <c r="E1089" s="130">
        <v>3</v>
      </c>
      <c r="I1089" t="str">
        <f>VLOOKUP(C1089,rome!A:B,2,0)</f>
        <v>Manutentionnaire</v>
      </c>
    </row>
    <row r="1090" spans="1:9" ht="16.8">
      <c r="A1090" t="str">
        <f t="shared" si="16"/>
        <v>7616_4</v>
      </c>
      <c r="B1090" s="131" t="s">
        <v>859</v>
      </c>
      <c r="C1090" s="131" t="s">
        <v>114</v>
      </c>
      <c r="D1090" s="130">
        <v>7</v>
      </c>
      <c r="E1090" s="130">
        <v>4</v>
      </c>
      <c r="I1090" t="str">
        <f>VLOOKUP(C1090,rome!A:B,2,0)</f>
        <v>Employé / Employée de rayon libre-service</v>
      </c>
    </row>
    <row r="1091" spans="1:9" ht="16.8">
      <c r="A1091" t="str">
        <f t="shared" ref="A1091:A1154" si="17">B1091&amp;"_"&amp;E1091</f>
        <v>7616_5</v>
      </c>
      <c r="B1091" s="131" t="s">
        <v>859</v>
      </c>
      <c r="C1091" s="131" t="s">
        <v>118</v>
      </c>
      <c r="D1091" s="130">
        <v>5</v>
      </c>
      <c r="E1091" s="130">
        <v>5</v>
      </c>
      <c r="I1091" t="str">
        <f>VLOOKUP(C1091,rome!A:B,2,0)</f>
        <v>Vendeur / Vendeuse en prêt-à-porter</v>
      </c>
    </row>
    <row r="1092" spans="1:9" ht="16.8">
      <c r="A1092" t="str">
        <f t="shared" si="17"/>
        <v>7619_1</v>
      </c>
      <c r="B1092" s="131" t="s">
        <v>841</v>
      </c>
      <c r="C1092" s="131" t="s">
        <v>430</v>
      </c>
      <c r="D1092" s="130">
        <v>2</v>
      </c>
      <c r="E1092" s="130">
        <v>1</v>
      </c>
      <c r="I1092" t="str">
        <f>VLOOKUP(C1092,rome!A:B,2,0)</f>
        <v>Ecrivain / Ecrivaine</v>
      </c>
    </row>
    <row r="1093" spans="1:9" ht="16.8">
      <c r="A1093" t="str">
        <f t="shared" si="17"/>
        <v>7619_2</v>
      </c>
      <c r="B1093" s="131" t="s">
        <v>841</v>
      </c>
      <c r="C1093" s="131" t="s">
        <v>113</v>
      </c>
      <c r="D1093" s="130">
        <v>2</v>
      </c>
      <c r="E1093" s="130">
        <v>2</v>
      </c>
      <c r="I1093" t="str">
        <f>VLOOKUP(C1093,rome!A:B,2,0)</f>
        <v>Employé familial / Employée familiale</v>
      </c>
    </row>
    <row r="1094" spans="1:9" ht="16.8">
      <c r="A1094" t="str">
        <f t="shared" si="17"/>
        <v>7619_3</v>
      </c>
      <c r="B1094" s="131" t="s">
        <v>841</v>
      </c>
      <c r="C1094" s="131" t="s">
        <v>121</v>
      </c>
      <c r="D1094" s="130">
        <v>2</v>
      </c>
      <c r="E1094" s="130">
        <v>3</v>
      </c>
      <c r="I1094" t="str">
        <f>VLOOKUP(C1094,rome!A:B,2,0)</f>
        <v>Préparateur / Préparatrice de commandes</v>
      </c>
    </row>
    <row r="1095" spans="1:9" ht="16.8">
      <c r="A1095" t="str">
        <f t="shared" si="17"/>
        <v>7619_4</v>
      </c>
      <c r="B1095" s="131" t="s">
        <v>841</v>
      </c>
      <c r="C1095" s="131" t="s">
        <v>1724</v>
      </c>
      <c r="D1095" s="130">
        <v>1</v>
      </c>
      <c r="E1095" s="130">
        <v>4</v>
      </c>
      <c r="I1095" t="str">
        <f>VLOOKUP(C1095,rome!A:B,2,0)</f>
        <v>Jardinier / Jardinière paysagiste</v>
      </c>
    </row>
    <row r="1096" spans="1:9" ht="16.8">
      <c r="A1096" t="str">
        <f t="shared" si="17"/>
        <v>7619_5</v>
      </c>
      <c r="B1096" s="131" t="s">
        <v>841</v>
      </c>
      <c r="C1096" s="131" t="s">
        <v>1744</v>
      </c>
      <c r="D1096" s="130">
        <v>1</v>
      </c>
      <c r="E1096" s="130">
        <v>5</v>
      </c>
      <c r="I1096" t="str">
        <f>VLOOKUP(C1096,rome!A:B,2,0)</f>
        <v>Educateur canin / Educatrice canine</v>
      </c>
    </row>
    <row r="1097" spans="1:9" ht="16.8">
      <c r="A1097" t="str">
        <f t="shared" si="17"/>
        <v>7620_1</v>
      </c>
      <c r="B1097" s="131" t="s">
        <v>846</v>
      </c>
      <c r="C1097" s="131" t="s">
        <v>2319</v>
      </c>
      <c r="D1097" s="130">
        <v>13</v>
      </c>
      <c r="E1097" s="130">
        <v>1</v>
      </c>
      <c r="I1097" t="str">
        <f>VLOOKUP(C1097,rome!A:B,2,0)</f>
        <v>Agent / Agente de propreté de locaux</v>
      </c>
    </row>
    <row r="1098" spans="1:9" ht="16.8">
      <c r="A1098" t="str">
        <f t="shared" si="17"/>
        <v>7620_2</v>
      </c>
      <c r="B1098" s="131" t="s">
        <v>846</v>
      </c>
      <c r="C1098" s="131" t="s">
        <v>120</v>
      </c>
      <c r="D1098" s="130">
        <v>12</v>
      </c>
      <c r="E1098" s="130">
        <v>2</v>
      </c>
      <c r="I1098" t="str">
        <f>VLOOKUP(C1098,rome!A:B,2,0)</f>
        <v>Agent / Agente d'entretien des espaces verts</v>
      </c>
    </row>
    <row r="1099" spans="1:9" ht="16.8">
      <c r="A1099" t="str">
        <f t="shared" si="17"/>
        <v>7620_3</v>
      </c>
      <c r="B1099" s="131" t="s">
        <v>846</v>
      </c>
      <c r="C1099" s="131" t="s">
        <v>113</v>
      </c>
      <c r="D1099" s="130">
        <v>11</v>
      </c>
      <c r="E1099" s="130">
        <v>3</v>
      </c>
      <c r="I1099" t="str">
        <f>VLOOKUP(C1099,rome!A:B,2,0)</f>
        <v>Employé familial / Employée familiale</v>
      </c>
    </row>
    <row r="1100" spans="1:9" ht="16.8">
      <c r="A1100" t="str">
        <f t="shared" si="17"/>
        <v>7620_4</v>
      </c>
      <c r="B1100" s="131" t="s">
        <v>846</v>
      </c>
      <c r="C1100" s="131" t="s">
        <v>136</v>
      </c>
      <c r="D1100" s="130">
        <v>5</v>
      </c>
      <c r="E1100" s="130">
        <v>4</v>
      </c>
      <c r="I1100" t="str">
        <f>VLOOKUP(C1100,rome!A:B,2,0)</f>
        <v>Agent / Agente de conditionnement</v>
      </c>
    </row>
    <row r="1101" spans="1:9" ht="16.8">
      <c r="A1101" t="str">
        <f t="shared" si="17"/>
        <v>7620_5</v>
      </c>
      <c r="B1101" s="131" t="s">
        <v>846</v>
      </c>
      <c r="C1101" s="131" t="s">
        <v>152</v>
      </c>
      <c r="D1101" s="130">
        <v>4</v>
      </c>
      <c r="E1101" s="130">
        <v>5</v>
      </c>
      <c r="I1101" t="str">
        <f>VLOOKUP(C1101,rome!A:B,2,0)</f>
        <v>Vendeur / Vendeuse en équipement de la maison</v>
      </c>
    </row>
    <row r="1102" spans="1:9" ht="16.8">
      <c r="A1102" t="str">
        <f t="shared" si="17"/>
        <v>7621_1</v>
      </c>
      <c r="B1102" s="131" t="s">
        <v>856</v>
      </c>
      <c r="C1102" s="131" t="s">
        <v>114</v>
      </c>
      <c r="D1102" s="130">
        <v>8</v>
      </c>
      <c r="E1102" s="130">
        <v>1</v>
      </c>
      <c r="I1102" t="str">
        <f>VLOOKUP(C1102,rome!A:B,2,0)</f>
        <v>Employé / Employée de rayon libre-service</v>
      </c>
    </row>
    <row r="1103" spans="1:9" ht="16.8">
      <c r="A1103" t="str">
        <f t="shared" si="17"/>
        <v>7621_2</v>
      </c>
      <c r="B1103" s="131" t="s">
        <v>856</v>
      </c>
      <c r="C1103" s="131" t="s">
        <v>118</v>
      </c>
      <c r="D1103" s="130">
        <v>5</v>
      </c>
      <c r="E1103" s="130">
        <v>2</v>
      </c>
      <c r="I1103" t="str">
        <f>VLOOKUP(C1103,rome!A:B,2,0)</f>
        <v>Vendeur / Vendeuse en prêt-à-porter</v>
      </c>
    </row>
    <row r="1104" spans="1:9" ht="16.8">
      <c r="A1104" t="str">
        <f t="shared" si="17"/>
        <v>7621_3</v>
      </c>
      <c r="B1104" s="131" t="s">
        <v>856</v>
      </c>
      <c r="C1104" s="131" t="s">
        <v>113</v>
      </c>
      <c r="D1104" s="130">
        <v>5</v>
      </c>
      <c r="E1104" s="130">
        <v>3</v>
      </c>
      <c r="I1104" t="str">
        <f>VLOOKUP(C1104,rome!A:B,2,0)</f>
        <v>Employé familial / Employée familiale</v>
      </c>
    </row>
    <row r="1105" spans="1:9" ht="16.8">
      <c r="A1105" t="str">
        <f t="shared" si="17"/>
        <v>7621_4</v>
      </c>
      <c r="B1105" s="131" t="s">
        <v>856</v>
      </c>
      <c r="C1105" s="131" t="s">
        <v>125</v>
      </c>
      <c r="D1105" s="130">
        <v>5</v>
      </c>
      <c r="E1105" s="130">
        <v>4</v>
      </c>
      <c r="I1105" t="str">
        <f>VLOOKUP(C1105,rome!A:B,2,0)</f>
        <v>Chargé / Chargée d'accueil</v>
      </c>
    </row>
    <row r="1106" spans="1:9" ht="16.8">
      <c r="A1106" t="str">
        <f t="shared" si="17"/>
        <v>7621_5</v>
      </c>
      <c r="B1106" s="131" t="s">
        <v>856</v>
      </c>
      <c r="C1106" s="131" t="s">
        <v>120</v>
      </c>
      <c r="D1106" s="130">
        <v>4</v>
      </c>
      <c r="E1106" s="130">
        <v>5</v>
      </c>
      <c r="I1106" t="str">
        <f>VLOOKUP(C1106,rome!A:B,2,0)</f>
        <v>Agent / Agente d'entretien des espaces verts</v>
      </c>
    </row>
    <row r="1107" spans="1:9" ht="16.8">
      <c r="A1107" t="str">
        <f t="shared" si="17"/>
        <v>7622_1</v>
      </c>
      <c r="B1107" s="131" t="s">
        <v>857</v>
      </c>
      <c r="C1107" s="131" t="s">
        <v>2319</v>
      </c>
      <c r="D1107" s="130">
        <v>27</v>
      </c>
      <c r="E1107" s="130">
        <v>1</v>
      </c>
      <c r="I1107" t="str">
        <f>VLOOKUP(C1107,rome!A:B,2,0)</f>
        <v>Agent / Agente de propreté de locaux</v>
      </c>
    </row>
    <row r="1108" spans="1:9" ht="16.8">
      <c r="A1108" t="str">
        <f t="shared" si="17"/>
        <v>7622_2</v>
      </c>
      <c r="B1108" s="131" t="s">
        <v>857</v>
      </c>
      <c r="C1108" s="131" t="s">
        <v>114</v>
      </c>
      <c r="D1108" s="130">
        <v>17</v>
      </c>
      <c r="E1108" s="130">
        <v>2</v>
      </c>
      <c r="I1108" t="str">
        <f>VLOOKUP(C1108,rome!A:B,2,0)</f>
        <v>Employé / Employée de rayon libre-service</v>
      </c>
    </row>
    <row r="1109" spans="1:9" ht="16.8">
      <c r="A1109" t="str">
        <f t="shared" si="17"/>
        <v>7622_3</v>
      </c>
      <c r="B1109" s="131" t="s">
        <v>857</v>
      </c>
      <c r="C1109" s="131" t="s">
        <v>118</v>
      </c>
      <c r="D1109" s="130">
        <v>16</v>
      </c>
      <c r="E1109" s="130">
        <v>3</v>
      </c>
      <c r="I1109" t="str">
        <f>VLOOKUP(C1109,rome!A:B,2,0)</f>
        <v>Vendeur / Vendeuse en prêt-à-porter</v>
      </c>
    </row>
    <row r="1110" spans="1:9" ht="16.8">
      <c r="A1110" t="str">
        <f t="shared" si="17"/>
        <v>7622_4</v>
      </c>
      <c r="B1110" s="131" t="s">
        <v>857</v>
      </c>
      <c r="C1110" s="131" t="s">
        <v>113</v>
      </c>
      <c r="D1110" s="130">
        <v>14</v>
      </c>
      <c r="E1110" s="130">
        <v>4</v>
      </c>
      <c r="I1110" t="str">
        <f>VLOOKUP(C1110,rome!A:B,2,0)</f>
        <v>Employé familial / Employée familiale</v>
      </c>
    </row>
    <row r="1111" spans="1:9" ht="16.8">
      <c r="A1111" t="str">
        <f t="shared" si="17"/>
        <v>7622_5</v>
      </c>
      <c r="B1111" s="131" t="s">
        <v>857</v>
      </c>
      <c r="C1111" s="131" t="s">
        <v>127</v>
      </c>
      <c r="D1111" s="130">
        <v>12</v>
      </c>
      <c r="E1111" s="130">
        <v>5</v>
      </c>
      <c r="I1111" t="str">
        <f>VLOOKUP(C1111,rome!A:B,2,0)</f>
        <v>Manœuvre bâtiment</v>
      </c>
    </row>
    <row r="1112" spans="1:9" ht="16.8">
      <c r="A1112" t="str">
        <f t="shared" si="17"/>
        <v>7623_1</v>
      </c>
      <c r="B1112" s="131" t="s">
        <v>847</v>
      </c>
      <c r="C1112" s="131" t="s">
        <v>2319</v>
      </c>
      <c r="D1112" s="130">
        <v>16</v>
      </c>
      <c r="E1112" s="130">
        <v>1</v>
      </c>
      <c r="I1112" t="str">
        <f>VLOOKUP(C1112,rome!A:B,2,0)</f>
        <v>Agent / Agente de propreté de locaux</v>
      </c>
    </row>
    <row r="1113" spans="1:9" ht="16.8">
      <c r="A1113" t="str">
        <f t="shared" si="17"/>
        <v>7623_2</v>
      </c>
      <c r="B1113" s="131" t="s">
        <v>847</v>
      </c>
      <c r="C1113" s="131" t="s">
        <v>114</v>
      </c>
      <c r="D1113" s="130">
        <v>11</v>
      </c>
      <c r="E1113" s="130">
        <v>2</v>
      </c>
      <c r="I1113" t="str">
        <f>VLOOKUP(C1113,rome!A:B,2,0)</f>
        <v>Employé / Employée de rayon libre-service</v>
      </c>
    </row>
    <row r="1114" spans="1:9" ht="16.8">
      <c r="A1114" t="str">
        <f t="shared" si="17"/>
        <v>7623_3</v>
      </c>
      <c r="B1114" s="131" t="s">
        <v>847</v>
      </c>
      <c r="C1114" s="131" t="s">
        <v>113</v>
      </c>
      <c r="D1114" s="130">
        <v>11</v>
      </c>
      <c r="E1114" s="130">
        <v>3</v>
      </c>
      <c r="I1114" t="str">
        <f>VLOOKUP(C1114,rome!A:B,2,0)</f>
        <v>Employé familial / Employée familiale</v>
      </c>
    </row>
    <row r="1115" spans="1:9" ht="16.8">
      <c r="A1115" t="str">
        <f t="shared" si="17"/>
        <v>7623_4</v>
      </c>
      <c r="B1115" s="131" t="s">
        <v>847</v>
      </c>
      <c r="C1115" s="131" t="s">
        <v>120</v>
      </c>
      <c r="D1115" s="130">
        <v>7</v>
      </c>
      <c r="E1115" s="130">
        <v>4</v>
      </c>
      <c r="I1115" t="str">
        <f>VLOOKUP(C1115,rome!A:B,2,0)</f>
        <v>Agent / Agente d'entretien des espaces verts</v>
      </c>
    </row>
    <row r="1116" spans="1:9" ht="16.8">
      <c r="A1116" t="str">
        <f t="shared" si="17"/>
        <v>7623_5</v>
      </c>
      <c r="B1116" s="131" t="s">
        <v>847</v>
      </c>
      <c r="C1116" s="131" t="s">
        <v>133</v>
      </c>
      <c r="D1116" s="130">
        <v>6</v>
      </c>
      <c r="E1116" s="130">
        <v>5</v>
      </c>
      <c r="I1116" t="str">
        <f>VLOOKUP(C1116,rome!A:B,2,0)</f>
        <v>Vendeur / Vendeuse en épicerie</v>
      </c>
    </row>
    <row r="1117" spans="1:9" ht="16.8">
      <c r="A1117" t="str">
        <f t="shared" si="17"/>
        <v>7624_1</v>
      </c>
      <c r="B1117" s="131" t="s">
        <v>854</v>
      </c>
      <c r="C1117" s="131" t="s">
        <v>2319</v>
      </c>
      <c r="D1117" s="130">
        <v>23</v>
      </c>
      <c r="E1117" s="130">
        <v>1</v>
      </c>
      <c r="I1117" t="str">
        <f>VLOOKUP(C1117,rome!A:B,2,0)</f>
        <v>Agent / Agente de propreté de locaux</v>
      </c>
    </row>
    <row r="1118" spans="1:9" ht="16.8">
      <c r="A1118" t="str">
        <f t="shared" si="17"/>
        <v>7624_2</v>
      </c>
      <c r="B1118" s="131" t="s">
        <v>854</v>
      </c>
      <c r="C1118" s="131" t="s">
        <v>116</v>
      </c>
      <c r="D1118" s="130">
        <v>15</v>
      </c>
      <c r="E1118" s="130">
        <v>2</v>
      </c>
      <c r="I1118" t="str">
        <f>VLOOKUP(C1118,rome!A:B,2,0)</f>
        <v>Conducteur-livreur / Conductrice-livreuse</v>
      </c>
    </row>
    <row r="1119" spans="1:9" ht="16.8">
      <c r="A1119" t="str">
        <f t="shared" si="17"/>
        <v>7624_3</v>
      </c>
      <c r="B1119" s="131" t="s">
        <v>854</v>
      </c>
      <c r="C1119" s="131" t="s">
        <v>114</v>
      </c>
      <c r="D1119" s="130">
        <v>12</v>
      </c>
      <c r="E1119" s="130">
        <v>3</v>
      </c>
      <c r="I1119" t="str">
        <f>VLOOKUP(C1119,rome!A:B,2,0)</f>
        <v>Employé / Employée de rayon libre-service</v>
      </c>
    </row>
    <row r="1120" spans="1:9" ht="16.8">
      <c r="A1120" t="str">
        <f t="shared" si="17"/>
        <v>7624_4</v>
      </c>
      <c r="B1120" s="131" t="s">
        <v>854</v>
      </c>
      <c r="C1120" s="131" t="s">
        <v>113</v>
      </c>
      <c r="D1120" s="130">
        <v>11</v>
      </c>
      <c r="E1120" s="130">
        <v>4</v>
      </c>
      <c r="I1120" t="str">
        <f>VLOOKUP(C1120,rome!A:B,2,0)</f>
        <v>Employé familial / Employée familiale</v>
      </c>
    </row>
    <row r="1121" spans="1:9" ht="16.8">
      <c r="A1121" t="str">
        <f t="shared" si="17"/>
        <v>7624_5</v>
      </c>
      <c r="B1121" s="131" t="s">
        <v>854</v>
      </c>
      <c r="C1121" s="131" t="s">
        <v>117</v>
      </c>
      <c r="D1121" s="130">
        <v>9</v>
      </c>
      <c r="E1121" s="130">
        <v>5</v>
      </c>
      <c r="I1121" t="str">
        <f>VLOOKUP(C1121,rome!A:B,2,0)</f>
        <v>Manutentionnaire</v>
      </c>
    </row>
    <row r="1122" spans="1:9" ht="16.8">
      <c r="A1122" t="str">
        <f t="shared" si="17"/>
        <v>7625_1</v>
      </c>
      <c r="B1122" s="131" t="s">
        <v>843</v>
      </c>
      <c r="C1122" s="131" t="s">
        <v>113</v>
      </c>
      <c r="D1122" s="130">
        <v>11</v>
      </c>
      <c r="E1122" s="130">
        <v>1</v>
      </c>
      <c r="I1122" t="str">
        <f>VLOOKUP(C1122,rome!A:B,2,0)</f>
        <v>Employé familial / Employée familiale</v>
      </c>
    </row>
    <row r="1123" spans="1:9" ht="16.8">
      <c r="A1123" t="str">
        <f t="shared" si="17"/>
        <v>7625_2</v>
      </c>
      <c r="B1123" s="131" t="s">
        <v>843</v>
      </c>
      <c r="C1123" s="131" t="s">
        <v>2319</v>
      </c>
      <c r="D1123" s="130">
        <v>10</v>
      </c>
      <c r="E1123" s="130">
        <v>2</v>
      </c>
      <c r="I1123" t="str">
        <f>VLOOKUP(C1123,rome!A:B,2,0)</f>
        <v>Agent / Agente de propreté de locaux</v>
      </c>
    </row>
    <row r="1124" spans="1:9" ht="16.8">
      <c r="A1124" t="str">
        <f t="shared" si="17"/>
        <v>7625_3</v>
      </c>
      <c r="B1124" s="131" t="s">
        <v>843</v>
      </c>
      <c r="C1124" s="131" t="s">
        <v>120</v>
      </c>
      <c r="D1124" s="130">
        <v>9</v>
      </c>
      <c r="E1124" s="130">
        <v>3</v>
      </c>
      <c r="I1124" t="str">
        <f>VLOOKUP(C1124,rome!A:B,2,0)</f>
        <v>Agent / Agente d'entretien des espaces verts</v>
      </c>
    </row>
    <row r="1125" spans="1:9" ht="16.8">
      <c r="A1125" t="str">
        <f t="shared" si="17"/>
        <v>7625_4</v>
      </c>
      <c r="B1125" s="131" t="s">
        <v>843</v>
      </c>
      <c r="C1125" s="131" t="s">
        <v>114</v>
      </c>
      <c r="D1125" s="130">
        <v>7</v>
      </c>
      <c r="E1125" s="130">
        <v>4</v>
      </c>
      <c r="I1125" t="str">
        <f>VLOOKUP(C1125,rome!A:B,2,0)</f>
        <v>Employé / Employée de rayon libre-service</v>
      </c>
    </row>
    <row r="1126" spans="1:9" ht="16.8">
      <c r="A1126" t="str">
        <f t="shared" si="17"/>
        <v>7625_5</v>
      </c>
      <c r="B1126" s="131" t="s">
        <v>843</v>
      </c>
      <c r="C1126" s="131" t="s">
        <v>116</v>
      </c>
      <c r="D1126" s="130">
        <v>5</v>
      </c>
      <c r="E1126" s="130">
        <v>5</v>
      </c>
      <c r="I1126" t="str">
        <f>VLOOKUP(C1126,rome!A:B,2,0)</f>
        <v>Conducteur-livreur / Conductrice-livreuse</v>
      </c>
    </row>
    <row r="1127" spans="1:9" ht="16.8">
      <c r="A1127" t="str">
        <f t="shared" si="17"/>
        <v>7626_1</v>
      </c>
      <c r="B1127" s="131" t="s">
        <v>851</v>
      </c>
      <c r="C1127" s="131" t="s">
        <v>120</v>
      </c>
      <c r="D1127" s="130">
        <v>6</v>
      </c>
      <c r="E1127" s="130">
        <v>1</v>
      </c>
      <c r="I1127" t="str">
        <f>VLOOKUP(C1127,rome!A:B,2,0)</f>
        <v>Agent / Agente d'entretien des espaces verts</v>
      </c>
    </row>
    <row r="1128" spans="1:9" ht="16.8">
      <c r="A1128" t="str">
        <f t="shared" si="17"/>
        <v>7626_2</v>
      </c>
      <c r="B1128" s="131" t="s">
        <v>851</v>
      </c>
      <c r="C1128" s="131" t="s">
        <v>161</v>
      </c>
      <c r="D1128" s="130">
        <v>4</v>
      </c>
      <c r="E1128" s="130">
        <v>2</v>
      </c>
      <c r="I1128" t="str">
        <f>VLOOKUP(C1128,rome!A:B,2,0)</f>
        <v>Designer graphique</v>
      </c>
    </row>
    <row r="1129" spans="1:9" ht="16.8">
      <c r="A1129" t="str">
        <f t="shared" si="17"/>
        <v>7626_3</v>
      </c>
      <c r="B1129" s="131" t="s">
        <v>851</v>
      </c>
      <c r="C1129" s="131" t="s">
        <v>113</v>
      </c>
      <c r="D1129" s="130">
        <v>4</v>
      </c>
      <c r="E1129" s="130">
        <v>3</v>
      </c>
      <c r="I1129" t="str">
        <f>VLOOKUP(C1129,rome!A:B,2,0)</f>
        <v>Employé familial / Employée familiale</v>
      </c>
    </row>
    <row r="1130" spans="1:9" ht="16.8">
      <c r="A1130" t="str">
        <f t="shared" si="17"/>
        <v>7626_4</v>
      </c>
      <c r="B1130" s="131" t="s">
        <v>851</v>
      </c>
      <c r="C1130" s="131" t="s">
        <v>117</v>
      </c>
      <c r="D1130" s="130">
        <v>3</v>
      </c>
      <c r="E1130" s="130">
        <v>4</v>
      </c>
      <c r="I1130" t="str">
        <f>VLOOKUP(C1130,rome!A:B,2,0)</f>
        <v>Manutentionnaire</v>
      </c>
    </row>
    <row r="1131" spans="1:9" ht="16.8">
      <c r="A1131" t="str">
        <f t="shared" si="17"/>
        <v>7626_5</v>
      </c>
      <c r="B1131" s="131" t="s">
        <v>851</v>
      </c>
      <c r="C1131" s="131" t="s">
        <v>116</v>
      </c>
      <c r="D1131" s="130">
        <v>3</v>
      </c>
      <c r="E1131" s="130">
        <v>5</v>
      </c>
      <c r="I1131" t="str">
        <f>VLOOKUP(C1131,rome!A:B,2,0)</f>
        <v>Conducteur-livreur / Conductrice-livreuse</v>
      </c>
    </row>
    <row r="1132" spans="1:9" ht="16.8">
      <c r="A1132" t="str">
        <f t="shared" si="17"/>
        <v>7627_1</v>
      </c>
      <c r="B1132" s="131" t="s">
        <v>862</v>
      </c>
      <c r="C1132" s="131" t="s">
        <v>2319</v>
      </c>
      <c r="D1132" s="130">
        <v>38</v>
      </c>
      <c r="E1132" s="130">
        <v>1</v>
      </c>
      <c r="I1132" t="str">
        <f>VLOOKUP(C1132,rome!A:B,2,0)</f>
        <v>Agent / Agente de propreté de locaux</v>
      </c>
    </row>
    <row r="1133" spans="1:9" ht="16.8">
      <c r="A1133" t="str">
        <f t="shared" si="17"/>
        <v>7627_2</v>
      </c>
      <c r="B1133" s="131" t="s">
        <v>862</v>
      </c>
      <c r="C1133" s="131" t="s">
        <v>113</v>
      </c>
      <c r="D1133" s="130">
        <v>21</v>
      </c>
      <c r="E1133" s="130">
        <v>2</v>
      </c>
      <c r="I1133" t="str">
        <f>VLOOKUP(C1133,rome!A:B,2,0)</f>
        <v>Employé familial / Employée familiale</v>
      </c>
    </row>
    <row r="1134" spans="1:9" ht="16.8">
      <c r="A1134" t="str">
        <f t="shared" si="17"/>
        <v>7627_3</v>
      </c>
      <c r="B1134" s="131" t="s">
        <v>862</v>
      </c>
      <c r="C1134" s="131" t="s">
        <v>118</v>
      </c>
      <c r="D1134" s="130">
        <v>17</v>
      </c>
      <c r="E1134" s="130">
        <v>3</v>
      </c>
      <c r="I1134" t="str">
        <f>VLOOKUP(C1134,rome!A:B,2,0)</f>
        <v>Vendeur / Vendeuse en prêt-à-porter</v>
      </c>
    </row>
    <row r="1135" spans="1:9" ht="16.8">
      <c r="A1135" t="str">
        <f t="shared" si="17"/>
        <v>7627_4</v>
      </c>
      <c r="B1135" s="131" t="s">
        <v>862</v>
      </c>
      <c r="C1135" s="131" t="s">
        <v>114</v>
      </c>
      <c r="D1135" s="130">
        <v>17</v>
      </c>
      <c r="E1135" s="130">
        <v>4</v>
      </c>
      <c r="I1135" t="str">
        <f>VLOOKUP(C1135,rome!A:B,2,0)</f>
        <v>Employé / Employée de rayon libre-service</v>
      </c>
    </row>
    <row r="1136" spans="1:9" ht="16.8">
      <c r="A1136" t="str">
        <f t="shared" si="17"/>
        <v>7627_5</v>
      </c>
      <c r="B1136" s="131" t="s">
        <v>862</v>
      </c>
      <c r="C1136" s="131" t="s">
        <v>117</v>
      </c>
      <c r="D1136" s="130">
        <v>17</v>
      </c>
      <c r="E1136" s="130">
        <v>5</v>
      </c>
      <c r="I1136" t="str">
        <f>VLOOKUP(C1136,rome!A:B,2,0)</f>
        <v>Manutentionnaire</v>
      </c>
    </row>
    <row r="1137" spans="1:9" ht="16.8">
      <c r="A1137" t="str">
        <f t="shared" si="17"/>
        <v>7631_1</v>
      </c>
      <c r="B1137" s="131" t="s">
        <v>861</v>
      </c>
      <c r="C1137" s="131" t="s">
        <v>2319</v>
      </c>
      <c r="D1137" s="130">
        <v>18</v>
      </c>
      <c r="E1137" s="130">
        <v>1</v>
      </c>
      <c r="I1137" t="str">
        <f>VLOOKUP(C1137,rome!A:B,2,0)</f>
        <v>Agent / Agente de propreté de locaux</v>
      </c>
    </row>
    <row r="1138" spans="1:9" ht="16.8">
      <c r="A1138" t="str">
        <f t="shared" si="17"/>
        <v>7631_2</v>
      </c>
      <c r="B1138" s="131" t="s">
        <v>861</v>
      </c>
      <c r="C1138" s="131" t="s">
        <v>121</v>
      </c>
      <c r="D1138" s="130">
        <v>11</v>
      </c>
      <c r="E1138" s="130">
        <v>2</v>
      </c>
      <c r="I1138" t="str">
        <f>VLOOKUP(C1138,rome!A:B,2,0)</f>
        <v>Préparateur / Préparatrice de commandes</v>
      </c>
    </row>
    <row r="1139" spans="1:9" ht="16.8">
      <c r="A1139" t="str">
        <f t="shared" si="17"/>
        <v>7631_3</v>
      </c>
      <c r="B1139" s="131" t="s">
        <v>861</v>
      </c>
      <c r="C1139" s="131" t="s">
        <v>1141</v>
      </c>
      <c r="D1139" s="130">
        <v>8</v>
      </c>
      <c r="E1139" s="130">
        <v>3</v>
      </c>
      <c r="I1139" t="str">
        <f>VLOOKUP(C1139,rome!A:B,2,0)</f>
        <v>Employé / Employée de restauration collective</v>
      </c>
    </row>
    <row r="1140" spans="1:9" ht="16.8">
      <c r="A1140" t="str">
        <f t="shared" si="17"/>
        <v>7631_4</v>
      </c>
      <c r="B1140" s="131" t="s">
        <v>861</v>
      </c>
      <c r="C1140" s="131" t="s">
        <v>130</v>
      </c>
      <c r="D1140" s="130">
        <v>8</v>
      </c>
      <c r="E1140" s="130">
        <v>4</v>
      </c>
      <c r="I1140" t="str">
        <f>VLOOKUP(C1140,rome!A:B,2,0)</f>
        <v>Agent / Agente d'entretien du bâtiment</v>
      </c>
    </row>
    <row r="1141" spans="1:9" ht="16.8">
      <c r="A1141" t="str">
        <f t="shared" si="17"/>
        <v>7631_5</v>
      </c>
      <c r="B1141" s="131" t="s">
        <v>861</v>
      </c>
      <c r="C1141" s="131" t="s">
        <v>133</v>
      </c>
      <c r="D1141" s="130">
        <v>7</v>
      </c>
      <c r="E1141" s="130">
        <v>5</v>
      </c>
      <c r="I1141" t="str">
        <f>VLOOKUP(C1141,rome!A:B,2,0)</f>
        <v>Vendeur / Vendeuse en épicerie</v>
      </c>
    </row>
    <row r="1142" spans="1:9" ht="16.8">
      <c r="A1142" t="str">
        <f t="shared" si="17"/>
        <v>7632_1</v>
      </c>
      <c r="B1142" s="131" t="s">
        <v>850</v>
      </c>
      <c r="C1142" s="131" t="s">
        <v>120</v>
      </c>
      <c r="D1142" s="130">
        <v>5</v>
      </c>
      <c r="E1142" s="130">
        <v>1</v>
      </c>
      <c r="I1142" t="str">
        <f>VLOOKUP(C1142,rome!A:B,2,0)</f>
        <v>Agent / Agente d'entretien des espaces verts</v>
      </c>
    </row>
    <row r="1143" spans="1:9" ht="16.8">
      <c r="A1143" t="str">
        <f t="shared" si="17"/>
        <v>7632_2</v>
      </c>
      <c r="B1143" s="131" t="s">
        <v>850</v>
      </c>
      <c r="C1143" s="131" t="s">
        <v>117</v>
      </c>
      <c r="D1143" s="130">
        <v>5</v>
      </c>
      <c r="E1143" s="130">
        <v>2</v>
      </c>
      <c r="I1143" t="str">
        <f>VLOOKUP(C1143,rome!A:B,2,0)</f>
        <v>Manutentionnaire</v>
      </c>
    </row>
    <row r="1144" spans="1:9" ht="16.8">
      <c r="A1144" t="str">
        <f t="shared" si="17"/>
        <v>7632_3</v>
      </c>
      <c r="B1144" s="131" t="s">
        <v>850</v>
      </c>
      <c r="C1144" s="131" t="s">
        <v>118</v>
      </c>
      <c r="D1144" s="130">
        <v>4</v>
      </c>
      <c r="E1144" s="130">
        <v>3</v>
      </c>
      <c r="I1144" t="str">
        <f>VLOOKUP(C1144,rome!A:B,2,0)</f>
        <v>Vendeur / Vendeuse en prêt-à-porter</v>
      </c>
    </row>
    <row r="1145" spans="1:9" ht="16.8">
      <c r="A1145" t="str">
        <f t="shared" si="17"/>
        <v>7632_4</v>
      </c>
      <c r="B1145" s="131" t="s">
        <v>850</v>
      </c>
      <c r="C1145" s="131" t="s">
        <v>113</v>
      </c>
      <c r="D1145" s="130">
        <v>4</v>
      </c>
      <c r="E1145" s="130">
        <v>4</v>
      </c>
      <c r="I1145" t="str">
        <f>VLOOKUP(C1145,rome!A:B,2,0)</f>
        <v>Employé familial / Employée familiale</v>
      </c>
    </row>
    <row r="1146" spans="1:9" ht="16.8">
      <c r="A1146" t="str">
        <f t="shared" si="17"/>
        <v>7632_5</v>
      </c>
      <c r="B1146" s="131" t="s">
        <v>850</v>
      </c>
      <c r="C1146" s="131" t="s">
        <v>2319</v>
      </c>
      <c r="D1146" s="130">
        <v>4</v>
      </c>
      <c r="E1146" s="130">
        <v>5</v>
      </c>
      <c r="I1146" t="str">
        <f>VLOOKUP(C1146,rome!A:B,2,0)</f>
        <v>Agent / Agente de propreté de locaux</v>
      </c>
    </row>
    <row r="1147" spans="1:9" ht="16.8">
      <c r="A1147" t="str">
        <f t="shared" si="17"/>
        <v>7633_1</v>
      </c>
      <c r="B1147" s="131" t="s">
        <v>842</v>
      </c>
      <c r="C1147" s="131" t="s">
        <v>2319</v>
      </c>
      <c r="D1147" s="130">
        <v>16</v>
      </c>
      <c r="E1147" s="130">
        <v>1</v>
      </c>
      <c r="I1147" t="str">
        <f>VLOOKUP(C1147,rome!A:B,2,0)</f>
        <v>Agent / Agente de propreté de locaux</v>
      </c>
    </row>
    <row r="1148" spans="1:9" ht="16.8">
      <c r="A1148" t="str">
        <f t="shared" si="17"/>
        <v>7633_2</v>
      </c>
      <c r="B1148" s="131" t="s">
        <v>842</v>
      </c>
      <c r="C1148" s="131" t="s">
        <v>114</v>
      </c>
      <c r="D1148" s="130">
        <v>15</v>
      </c>
      <c r="E1148" s="130">
        <v>2</v>
      </c>
      <c r="I1148" t="str">
        <f>VLOOKUP(C1148,rome!A:B,2,0)</f>
        <v>Employé / Employée de rayon libre-service</v>
      </c>
    </row>
    <row r="1149" spans="1:9" ht="16.8">
      <c r="A1149" t="str">
        <f t="shared" si="17"/>
        <v>7633_3</v>
      </c>
      <c r="B1149" s="131" t="s">
        <v>842</v>
      </c>
      <c r="C1149" s="131" t="s">
        <v>120</v>
      </c>
      <c r="D1149" s="130">
        <v>9</v>
      </c>
      <c r="E1149" s="130">
        <v>3</v>
      </c>
      <c r="I1149" t="str">
        <f>VLOOKUP(C1149,rome!A:B,2,0)</f>
        <v>Agent / Agente d'entretien des espaces verts</v>
      </c>
    </row>
    <row r="1150" spans="1:9" ht="16.8">
      <c r="A1150" t="str">
        <f t="shared" si="17"/>
        <v>7633_4</v>
      </c>
      <c r="B1150" s="131" t="s">
        <v>842</v>
      </c>
      <c r="C1150" s="131" t="s">
        <v>113</v>
      </c>
      <c r="D1150" s="130">
        <v>8</v>
      </c>
      <c r="E1150" s="130">
        <v>4</v>
      </c>
      <c r="I1150" t="str">
        <f>VLOOKUP(C1150,rome!A:B,2,0)</f>
        <v>Employé familial / Employée familiale</v>
      </c>
    </row>
    <row r="1151" spans="1:9" ht="16.8">
      <c r="A1151" t="str">
        <f t="shared" si="17"/>
        <v>7633_5</v>
      </c>
      <c r="B1151" s="131" t="s">
        <v>842</v>
      </c>
      <c r="C1151" s="131" t="s">
        <v>128</v>
      </c>
      <c r="D1151" s="130">
        <v>6</v>
      </c>
      <c r="E1151" s="130">
        <v>5</v>
      </c>
      <c r="I1151" t="str">
        <f>VLOOKUP(C1151,rome!A:B,2,0)</f>
        <v>Hôte / Hôtesse de caisse</v>
      </c>
    </row>
    <row r="1152" spans="1:9" ht="16.8">
      <c r="A1152" t="str">
        <f t="shared" si="17"/>
        <v>7635_1</v>
      </c>
      <c r="B1152" s="131" t="s">
        <v>810</v>
      </c>
      <c r="C1152" s="131" t="s">
        <v>120</v>
      </c>
      <c r="D1152" s="130">
        <v>16</v>
      </c>
      <c r="E1152" s="130">
        <v>1</v>
      </c>
      <c r="I1152" t="str">
        <f>VLOOKUP(C1152,rome!A:B,2,0)</f>
        <v>Agent / Agente d'entretien des espaces verts</v>
      </c>
    </row>
    <row r="1153" spans="1:9" ht="16.8">
      <c r="A1153" t="str">
        <f t="shared" si="17"/>
        <v>7635_2</v>
      </c>
      <c r="B1153" s="131" t="s">
        <v>810</v>
      </c>
      <c r="C1153" s="131" t="s">
        <v>2319</v>
      </c>
      <c r="D1153" s="130">
        <v>15</v>
      </c>
      <c r="E1153" s="130">
        <v>2</v>
      </c>
      <c r="I1153" t="str">
        <f>VLOOKUP(C1153,rome!A:B,2,0)</f>
        <v>Agent / Agente de propreté de locaux</v>
      </c>
    </row>
    <row r="1154" spans="1:9" ht="16.8">
      <c r="A1154" t="str">
        <f t="shared" si="17"/>
        <v>7635_3</v>
      </c>
      <c r="B1154" s="131" t="s">
        <v>810</v>
      </c>
      <c r="C1154" s="131" t="s">
        <v>118</v>
      </c>
      <c r="D1154" s="130">
        <v>12</v>
      </c>
      <c r="E1154" s="130">
        <v>3</v>
      </c>
      <c r="I1154" t="str">
        <f>VLOOKUP(C1154,rome!A:B,2,0)</f>
        <v>Vendeur / Vendeuse en prêt-à-porter</v>
      </c>
    </row>
    <row r="1155" spans="1:9" ht="16.8">
      <c r="A1155" t="str">
        <f t="shared" ref="A1155:A1218" si="18">B1155&amp;"_"&amp;E1155</f>
        <v>7635_4</v>
      </c>
      <c r="B1155" s="131" t="s">
        <v>810</v>
      </c>
      <c r="C1155" s="131" t="s">
        <v>113</v>
      </c>
      <c r="D1155" s="130">
        <v>11</v>
      </c>
      <c r="E1155" s="130">
        <v>4</v>
      </c>
      <c r="I1155" t="str">
        <f>VLOOKUP(C1155,rome!A:B,2,0)</f>
        <v>Employé familial / Employée familiale</v>
      </c>
    </row>
    <row r="1156" spans="1:9" ht="16.8">
      <c r="A1156" t="str">
        <f t="shared" si="18"/>
        <v>7635_5</v>
      </c>
      <c r="B1156" s="131" t="s">
        <v>810</v>
      </c>
      <c r="C1156" s="131" t="s">
        <v>117</v>
      </c>
      <c r="D1156" s="130">
        <v>9</v>
      </c>
      <c r="E1156" s="130">
        <v>5</v>
      </c>
      <c r="I1156" t="str">
        <f>VLOOKUP(C1156,rome!A:B,2,0)</f>
        <v>Manutentionnaire</v>
      </c>
    </row>
    <row r="1157" spans="1:9" ht="16.8">
      <c r="A1157" t="str">
        <f t="shared" si="18"/>
        <v>7695_1</v>
      </c>
      <c r="B1157" s="131" t="s">
        <v>848</v>
      </c>
      <c r="C1157" s="131" t="s">
        <v>2319</v>
      </c>
      <c r="D1157" s="130">
        <v>54</v>
      </c>
      <c r="E1157" s="130">
        <v>1</v>
      </c>
      <c r="I1157" t="str">
        <f>VLOOKUP(C1157,rome!A:B,2,0)</f>
        <v>Agent / Agente de propreté de locaux</v>
      </c>
    </row>
    <row r="1158" spans="1:9" ht="16.8">
      <c r="A1158" t="str">
        <f t="shared" si="18"/>
        <v>7695_2</v>
      </c>
      <c r="B1158" s="131" t="s">
        <v>848</v>
      </c>
      <c r="C1158" s="131" t="s">
        <v>113</v>
      </c>
      <c r="D1158" s="130">
        <v>29</v>
      </c>
      <c r="E1158" s="130">
        <v>2</v>
      </c>
      <c r="I1158" t="str">
        <f>VLOOKUP(C1158,rome!A:B,2,0)</f>
        <v>Employé familial / Employée familiale</v>
      </c>
    </row>
    <row r="1159" spans="1:9" ht="16.8">
      <c r="A1159" t="str">
        <f t="shared" si="18"/>
        <v>7695_3</v>
      </c>
      <c r="B1159" s="131" t="s">
        <v>848</v>
      </c>
      <c r="C1159" s="131" t="s">
        <v>118</v>
      </c>
      <c r="D1159" s="130">
        <v>21</v>
      </c>
      <c r="E1159" s="130">
        <v>3</v>
      </c>
      <c r="I1159" t="str">
        <f>VLOOKUP(C1159,rome!A:B,2,0)</f>
        <v>Vendeur / Vendeuse en prêt-à-porter</v>
      </c>
    </row>
    <row r="1160" spans="1:9" ht="16.8">
      <c r="A1160" t="str">
        <f t="shared" si="18"/>
        <v>7695_4</v>
      </c>
      <c r="B1160" s="131" t="s">
        <v>848</v>
      </c>
      <c r="C1160" s="131" t="s">
        <v>120</v>
      </c>
      <c r="D1160" s="130">
        <v>16</v>
      </c>
      <c r="E1160" s="130">
        <v>4</v>
      </c>
      <c r="I1160" t="str">
        <f>VLOOKUP(C1160,rome!A:B,2,0)</f>
        <v>Agent / Agente d'entretien des espaces verts</v>
      </c>
    </row>
    <row r="1161" spans="1:9" ht="16.8">
      <c r="A1161" t="str">
        <f t="shared" si="18"/>
        <v>7695_5</v>
      </c>
      <c r="B1161" s="131" t="s">
        <v>848</v>
      </c>
      <c r="C1161" s="131" t="s">
        <v>114</v>
      </c>
      <c r="D1161" s="130">
        <v>16</v>
      </c>
      <c r="E1161" s="130">
        <v>5</v>
      </c>
      <c r="I1161" t="str">
        <f>VLOOKUP(C1161,rome!A:B,2,0)</f>
        <v>Employé / Employée de rayon libre-service</v>
      </c>
    </row>
    <row r="1162" spans="1:9" ht="16.8">
      <c r="A1162" t="str">
        <f t="shared" si="18"/>
        <v>7696_1</v>
      </c>
      <c r="B1162" s="131" t="s">
        <v>1131</v>
      </c>
      <c r="C1162" s="131" t="s">
        <v>2319</v>
      </c>
      <c r="D1162" s="130">
        <v>63</v>
      </c>
      <c r="E1162" s="130">
        <v>1</v>
      </c>
      <c r="I1162" t="str">
        <f>VLOOKUP(C1162,rome!A:B,2,0)</f>
        <v>Agent / Agente de propreté de locaux</v>
      </c>
    </row>
    <row r="1163" spans="1:9" ht="16.8">
      <c r="A1163" t="str">
        <f t="shared" si="18"/>
        <v>7696_2</v>
      </c>
      <c r="B1163" s="131" t="s">
        <v>1131</v>
      </c>
      <c r="C1163" s="131" t="s">
        <v>116</v>
      </c>
      <c r="D1163" s="130">
        <v>33</v>
      </c>
      <c r="E1163" s="130">
        <v>2</v>
      </c>
      <c r="I1163" t="str">
        <f>VLOOKUP(C1163,rome!A:B,2,0)</f>
        <v>Conducteur-livreur / Conductrice-livreuse</v>
      </c>
    </row>
    <row r="1164" spans="1:9" ht="16.8">
      <c r="A1164" t="str">
        <f t="shared" si="18"/>
        <v>7696_3</v>
      </c>
      <c r="B1164" s="131" t="s">
        <v>1131</v>
      </c>
      <c r="C1164" s="131" t="s">
        <v>113</v>
      </c>
      <c r="D1164" s="130">
        <v>17</v>
      </c>
      <c r="E1164" s="130">
        <v>3</v>
      </c>
      <c r="I1164" t="str">
        <f>VLOOKUP(C1164,rome!A:B,2,0)</f>
        <v>Employé familial / Employée familiale</v>
      </c>
    </row>
    <row r="1165" spans="1:9" ht="16.8">
      <c r="A1165" t="str">
        <f t="shared" si="18"/>
        <v>7696_4</v>
      </c>
      <c r="B1165" s="131" t="s">
        <v>1131</v>
      </c>
      <c r="C1165" s="131" t="s">
        <v>118</v>
      </c>
      <c r="D1165" s="130">
        <v>16</v>
      </c>
      <c r="E1165" s="130">
        <v>4</v>
      </c>
      <c r="I1165" t="str">
        <f>VLOOKUP(C1165,rome!A:B,2,0)</f>
        <v>Vendeur / Vendeuse en prêt-à-porter</v>
      </c>
    </row>
    <row r="1166" spans="1:9" ht="16.8">
      <c r="A1166" t="str">
        <f t="shared" si="18"/>
        <v>7696_5</v>
      </c>
      <c r="B1166" s="131" t="s">
        <v>1131</v>
      </c>
      <c r="C1166" s="131" t="s">
        <v>123</v>
      </c>
      <c r="D1166" s="130">
        <v>15</v>
      </c>
      <c r="E1166" s="130">
        <v>5</v>
      </c>
      <c r="I1166" t="str">
        <f>VLOOKUP(C1166,rome!A:B,2,0)</f>
        <v>Peintre en bâtiment</v>
      </c>
    </row>
    <row r="1167" spans="1:9" ht="16.8">
      <c r="A1167" t="str">
        <f t="shared" si="18"/>
        <v>7697_1</v>
      </c>
      <c r="B1167" s="131" t="s">
        <v>1132</v>
      </c>
      <c r="C1167" s="131" t="s">
        <v>2319</v>
      </c>
      <c r="D1167" s="130">
        <v>139</v>
      </c>
      <c r="E1167" s="130">
        <v>1</v>
      </c>
      <c r="I1167" t="str">
        <f>VLOOKUP(C1167,rome!A:B,2,0)</f>
        <v>Agent / Agente de propreté de locaux</v>
      </c>
    </row>
    <row r="1168" spans="1:9" ht="16.8">
      <c r="A1168" t="str">
        <f t="shared" si="18"/>
        <v>7697_2</v>
      </c>
      <c r="B1168" s="131" t="s">
        <v>1132</v>
      </c>
      <c r="C1168" s="131" t="s">
        <v>118</v>
      </c>
      <c r="D1168" s="130">
        <v>69</v>
      </c>
      <c r="E1168" s="130">
        <v>2</v>
      </c>
      <c r="I1168" t="str">
        <f>VLOOKUP(C1168,rome!A:B,2,0)</f>
        <v>Vendeur / Vendeuse en prêt-à-porter</v>
      </c>
    </row>
    <row r="1169" spans="1:9" ht="16.8">
      <c r="A1169" t="str">
        <f t="shared" si="18"/>
        <v>7697_3</v>
      </c>
      <c r="B1169" s="131" t="s">
        <v>1132</v>
      </c>
      <c r="C1169" s="131" t="s">
        <v>113</v>
      </c>
      <c r="D1169" s="130">
        <v>67</v>
      </c>
      <c r="E1169" s="130">
        <v>3</v>
      </c>
      <c r="I1169" t="str">
        <f>VLOOKUP(C1169,rome!A:B,2,0)</f>
        <v>Employé familial / Employée familiale</v>
      </c>
    </row>
    <row r="1170" spans="1:9" ht="16.8">
      <c r="A1170" t="str">
        <f t="shared" si="18"/>
        <v>7697_4</v>
      </c>
      <c r="B1170" s="131" t="s">
        <v>1132</v>
      </c>
      <c r="C1170" s="131" t="s">
        <v>114</v>
      </c>
      <c r="D1170" s="130">
        <v>64</v>
      </c>
      <c r="E1170" s="130">
        <v>4</v>
      </c>
      <c r="I1170" t="str">
        <f>VLOOKUP(C1170,rome!A:B,2,0)</f>
        <v>Employé / Employée de rayon libre-service</v>
      </c>
    </row>
    <row r="1171" spans="1:9" ht="16.8">
      <c r="A1171" t="str">
        <f t="shared" si="18"/>
        <v>7697_5</v>
      </c>
      <c r="B1171" s="131" t="s">
        <v>1132</v>
      </c>
      <c r="C1171" s="131" t="s">
        <v>116</v>
      </c>
      <c r="D1171" s="130">
        <v>61</v>
      </c>
      <c r="E1171" s="130">
        <v>5</v>
      </c>
      <c r="I1171" t="str">
        <f>VLOOKUP(C1171,rome!A:B,2,0)</f>
        <v>Conducteur-livreur / Conductrice-livreuse</v>
      </c>
    </row>
    <row r="1172" spans="1:9" ht="16.8">
      <c r="A1172" t="str">
        <f t="shared" si="18"/>
        <v>7698_1</v>
      </c>
      <c r="B1172" s="131" t="s">
        <v>863</v>
      </c>
      <c r="C1172" s="131" t="s">
        <v>2319</v>
      </c>
      <c r="D1172" s="130">
        <v>348</v>
      </c>
      <c r="E1172" s="130">
        <v>1</v>
      </c>
      <c r="I1172" t="str">
        <f>VLOOKUP(C1172,rome!A:B,2,0)</f>
        <v>Agent / Agente de propreté de locaux</v>
      </c>
    </row>
    <row r="1173" spans="1:9" ht="16.8">
      <c r="A1173" t="str">
        <f t="shared" si="18"/>
        <v>7698_2</v>
      </c>
      <c r="B1173" s="131" t="s">
        <v>863</v>
      </c>
      <c r="C1173" s="131" t="s">
        <v>114</v>
      </c>
      <c r="D1173" s="130">
        <v>171</v>
      </c>
      <c r="E1173" s="130">
        <v>2</v>
      </c>
      <c r="I1173" t="str">
        <f>VLOOKUP(C1173,rome!A:B,2,0)</f>
        <v>Employé / Employée de rayon libre-service</v>
      </c>
    </row>
    <row r="1174" spans="1:9" ht="16.8">
      <c r="A1174" t="str">
        <f t="shared" si="18"/>
        <v>7698_3</v>
      </c>
      <c r="B1174" s="131" t="s">
        <v>863</v>
      </c>
      <c r="C1174" s="131" t="s">
        <v>117</v>
      </c>
      <c r="D1174" s="130">
        <v>157</v>
      </c>
      <c r="E1174" s="130">
        <v>3</v>
      </c>
      <c r="I1174" t="str">
        <f>VLOOKUP(C1174,rome!A:B,2,0)</f>
        <v>Manutentionnaire</v>
      </c>
    </row>
    <row r="1175" spans="1:9" ht="16.8">
      <c r="A1175" t="str">
        <f t="shared" si="18"/>
        <v>7698_4</v>
      </c>
      <c r="B1175" s="131" t="s">
        <v>863</v>
      </c>
      <c r="C1175" s="131" t="s">
        <v>118</v>
      </c>
      <c r="D1175" s="130">
        <v>117</v>
      </c>
      <c r="E1175" s="130">
        <v>4</v>
      </c>
      <c r="I1175" t="str">
        <f>VLOOKUP(C1175,rome!A:B,2,0)</f>
        <v>Vendeur / Vendeuse en prêt-à-porter</v>
      </c>
    </row>
    <row r="1176" spans="1:9" ht="16.8">
      <c r="A1176" t="str">
        <f t="shared" si="18"/>
        <v>7698_5</v>
      </c>
      <c r="B1176" s="131" t="s">
        <v>863</v>
      </c>
      <c r="C1176" s="131" t="s">
        <v>113</v>
      </c>
      <c r="D1176" s="130">
        <v>117</v>
      </c>
      <c r="E1176" s="130">
        <v>5</v>
      </c>
      <c r="I1176" t="str">
        <f>VLOOKUP(C1176,rome!A:B,2,0)</f>
        <v>Employé familial / Employée familiale</v>
      </c>
    </row>
    <row r="1177" spans="1:9" ht="16.8">
      <c r="A1177" t="str">
        <f t="shared" si="18"/>
        <v>7699_1</v>
      </c>
      <c r="B1177" s="131" t="s">
        <v>864</v>
      </c>
      <c r="C1177" s="131" t="s">
        <v>2319</v>
      </c>
      <c r="D1177" s="130">
        <v>86</v>
      </c>
      <c r="E1177" s="130">
        <v>1</v>
      </c>
      <c r="I1177" t="str">
        <f>VLOOKUP(C1177,rome!A:B,2,0)</f>
        <v>Agent / Agente de propreté de locaux</v>
      </c>
    </row>
    <row r="1178" spans="1:9" ht="16.8">
      <c r="A1178" t="str">
        <f t="shared" si="18"/>
        <v>7699_2</v>
      </c>
      <c r="B1178" s="131" t="s">
        <v>864</v>
      </c>
      <c r="C1178" s="131" t="s">
        <v>113</v>
      </c>
      <c r="D1178" s="130">
        <v>38</v>
      </c>
      <c r="E1178" s="130">
        <v>2</v>
      </c>
      <c r="I1178" t="str">
        <f>VLOOKUP(C1178,rome!A:B,2,0)</f>
        <v>Employé familial / Employée familiale</v>
      </c>
    </row>
    <row r="1179" spans="1:9" ht="16.8">
      <c r="A1179" t="str">
        <f t="shared" si="18"/>
        <v>7699_3</v>
      </c>
      <c r="B1179" s="131" t="s">
        <v>864</v>
      </c>
      <c r="C1179" s="131" t="s">
        <v>114</v>
      </c>
      <c r="D1179" s="130">
        <v>32</v>
      </c>
      <c r="E1179" s="130">
        <v>3</v>
      </c>
      <c r="I1179" t="str">
        <f>VLOOKUP(C1179,rome!A:B,2,0)</f>
        <v>Employé / Employée de rayon libre-service</v>
      </c>
    </row>
    <row r="1180" spans="1:9" ht="16.8">
      <c r="A1180" t="str">
        <f t="shared" si="18"/>
        <v>7699_4</v>
      </c>
      <c r="B1180" s="131" t="s">
        <v>864</v>
      </c>
      <c r="C1180" s="131" t="s">
        <v>120</v>
      </c>
      <c r="D1180" s="130">
        <v>21</v>
      </c>
      <c r="E1180" s="130">
        <v>4</v>
      </c>
      <c r="I1180" t="str">
        <f>VLOOKUP(C1180,rome!A:B,2,0)</f>
        <v>Agent / Agente d'entretien des espaces verts</v>
      </c>
    </row>
    <row r="1181" spans="1:9" ht="16.8">
      <c r="A1181" t="str">
        <f t="shared" si="18"/>
        <v>7699_5</v>
      </c>
      <c r="B1181" s="131" t="s">
        <v>864</v>
      </c>
      <c r="C1181" s="131" t="s">
        <v>118</v>
      </c>
      <c r="D1181" s="130">
        <v>20</v>
      </c>
      <c r="E1181" s="130">
        <v>5</v>
      </c>
      <c r="I1181" t="str">
        <f>VLOOKUP(C1181,rome!A:B,2,0)</f>
        <v>Vendeur / Vendeuse en prêt-à-porter</v>
      </c>
    </row>
    <row r="1182" spans="1:9" ht="16.8">
      <c r="A1182" t="str">
        <f t="shared" si="18"/>
        <v>_1</v>
      </c>
      <c r="B1182" s="131"/>
      <c r="C1182" s="131" t="s">
        <v>114</v>
      </c>
      <c r="D1182" s="130">
        <v>113</v>
      </c>
      <c r="E1182" s="130">
        <v>1</v>
      </c>
      <c r="I1182" t="str">
        <f>VLOOKUP(C1182,rome!A:B,2,0)</f>
        <v>Employé / Employée de rayon libre-service</v>
      </c>
    </row>
    <row r="1183" spans="1:9" ht="16.8">
      <c r="A1183" t="str">
        <f t="shared" si="18"/>
        <v>_2</v>
      </c>
      <c r="B1183" s="131"/>
      <c r="C1183" s="131" t="s">
        <v>2319</v>
      </c>
      <c r="D1183" s="130">
        <v>93</v>
      </c>
      <c r="E1183" s="130">
        <v>2</v>
      </c>
      <c r="I1183" t="str">
        <f>VLOOKUP(C1183,rome!A:B,2,0)</f>
        <v>Agent / Agente de propreté de locaux</v>
      </c>
    </row>
    <row r="1184" spans="1:9" ht="16.8">
      <c r="A1184" t="str">
        <f t="shared" si="18"/>
        <v>_3</v>
      </c>
      <c r="B1184" s="131"/>
      <c r="C1184" s="131" t="s">
        <v>136</v>
      </c>
      <c r="D1184" s="130">
        <v>79</v>
      </c>
      <c r="E1184" s="130">
        <v>3</v>
      </c>
      <c r="I1184" t="str">
        <f>VLOOKUP(C1184,rome!A:B,2,0)</f>
        <v>Agent / Agente de conditionnement</v>
      </c>
    </row>
    <row r="1185" spans="1:9" ht="16.8">
      <c r="A1185" t="str">
        <f t="shared" si="18"/>
        <v>_4</v>
      </c>
      <c r="B1185" s="131"/>
      <c r="C1185" s="131" t="s">
        <v>113</v>
      </c>
      <c r="D1185" s="130">
        <v>55</v>
      </c>
      <c r="E1185" s="130">
        <v>4</v>
      </c>
      <c r="I1185" t="str">
        <f>VLOOKUP(C1185,rome!A:B,2,0)</f>
        <v>Employé familial / Employée familiale</v>
      </c>
    </row>
    <row r="1186" spans="1:9" ht="16.8">
      <c r="A1186" t="str">
        <f t="shared" si="18"/>
        <v>_5</v>
      </c>
      <c r="B1186" s="131"/>
      <c r="C1186" s="131" t="s">
        <v>116</v>
      </c>
      <c r="D1186" s="130">
        <v>53</v>
      </c>
      <c r="E1186" s="130">
        <v>5</v>
      </c>
      <c r="I1186" t="str">
        <f>VLOOKUP(C1186,rome!A:B,2,0)</f>
        <v>Conducteur-livreur / Conductrice-livreuse</v>
      </c>
    </row>
    <row r="1187" spans="1:9" ht="16.8">
      <c r="A1187" t="str">
        <f t="shared" si="18"/>
        <v>14_1</v>
      </c>
      <c r="B1187" s="131" t="s">
        <v>969</v>
      </c>
      <c r="C1187" s="131" t="s">
        <v>2319</v>
      </c>
      <c r="D1187" s="130">
        <v>477</v>
      </c>
      <c r="E1187" s="130">
        <v>1</v>
      </c>
      <c r="I1187" t="str">
        <f>VLOOKUP(C1187,rome!A:B,2,0)</f>
        <v>Agent / Agente de propreté de locaux</v>
      </c>
    </row>
    <row r="1188" spans="1:9" ht="16.8">
      <c r="A1188" t="str">
        <f t="shared" si="18"/>
        <v>14_2</v>
      </c>
      <c r="B1188" s="131" t="s">
        <v>969</v>
      </c>
      <c r="C1188" s="131" t="s">
        <v>113</v>
      </c>
      <c r="D1188" s="130">
        <v>300</v>
      </c>
      <c r="E1188" s="130">
        <v>2</v>
      </c>
      <c r="I1188" t="str">
        <f>VLOOKUP(C1188,rome!A:B,2,0)</f>
        <v>Employé familial / Employée familiale</v>
      </c>
    </row>
    <row r="1189" spans="1:9" ht="16.8">
      <c r="A1189" t="str">
        <f t="shared" si="18"/>
        <v>14_3</v>
      </c>
      <c r="B1189" s="131" t="s">
        <v>969</v>
      </c>
      <c r="C1189" s="131" t="s">
        <v>114</v>
      </c>
      <c r="D1189" s="130">
        <v>232</v>
      </c>
      <c r="E1189" s="130">
        <v>3</v>
      </c>
      <c r="I1189" t="str">
        <f>VLOOKUP(C1189,rome!A:B,2,0)</f>
        <v>Employé / Employée de rayon libre-service</v>
      </c>
    </row>
    <row r="1190" spans="1:9" ht="16.8">
      <c r="A1190" t="str">
        <f t="shared" si="18"/>
        <v>14_4</v>
      </c>
      <c r="B1190" s="131" t="s">
        <v>969</v>
      </c>
      <c r="C1190" s="131" t="s">
        <v>120</v>
      </c>
      <c r="D1190" s="130">
        <v>218</v>
      </c>
      <c r="E1190" s="130">
        <v>4</v>
      </c>
      <c r="I1190" t="str">
        <f>VLOOKUP(C1190,rome!A:B,2,0)</f>
        <v>Agent / Agente d'entretien des espaces verts</v>
      </c>
    </row>
    <row r="1191" spans="1:9" ht="16.8">
      <c r="A1191" t="str">
        <f t="shared" si="18"/>
        <v>14_5</v>
      </c>
      <c r="B1191" s="131" t="s">
        <v>969</v>
      </c>
      <c r="C1191" s="131" t="s">
        <v>136</v>
      </c>
      <c r="D1191" s="130">
        <v>176</v>
      </c>
      <c r="E1191" s="130">
        <v>5</v>
      </c>
      <c r="I1191" t="str">
        <f>VLOOKUP(C1191,rome!A:B,2,0)</f>
        <v>Agent / Agente de conditionnement</v>
      </c>
    </row>
    <row r="1192" spans="1:9" ht="16.8">
      <c r="A1192" t="str">
        <f t="shared" si="18"/>
        <v>27_1</v>
      </c>
      <c r="B1192" s="131" t="s">
        <v>970</v>
      </c>
      <c r="C1192" s="131" t="s">
        <v>114</v>
      </c>
      <c r="D1192" s="130">
        <v>245</v>
      </c>
      <c r="E1192" s="130">
        <v>1</v>
      </c>
      <c r="I1192" t="str">
        <f>VLOOKUP(C1192,rome!A:B,2,0)</f>
        <v>Employé / Employée de rayon libre-service</v>
      </c>
    </row>
    <row r="1193" spans="1:9" ht="16.8">
      <c r="A1193" t="str">
        <f t="shared" si="18"/>
        <v>27_2</v>
      </c>
      <c r="B1193" s="131" t="s">
        <v>970</v>
      </c>
      <c r="C1193" s="131" t="s">
        <v>2319</v>
      </c>
      <c r="D1193" s="130">
        <v>240</v>
      </c>
      <c r="E1193" s="130">
        <v>2</v>
      </c>
      <c r="I1193" t="str">
        <f>VLOOKUP(C1193,rome!A:B,2,0)</f>
        <v>Agent / Agente de propreté de locaux</v>
      </c>
    </row>
    <row r="1194" spans="1:9" ht="16.8">
      <c r="A1194" t="str">
        <f t="shared" si="18"/>
        <v>27_3</v>
      </c>
      <c r="B1194" s="131" t="s">
        <v>970</v>
      </c>
      <c r="C1194" s="131" t="s">
        <v>113</v>
      </c>
      <c r="D1194" s="130">
        <v>219</v>
      </c>
      <c r="E1194" s="130">
        <v>3</v>
      </c>
      <c r="I1194" t="str">
        <f>VLOOKUP(C1194,rome!A:B,2,0)</f>
        <v>Employé familial / Employée familiale</v>
      </c>
    </row>
    <row r="1195" spans="1:9" ht="16.8">
      <c r="A1195" t="str">
        <f t="shared" si="18"/>
        <v>27_4</v>
      </c>
      <c r="B1195" s="131" t="s">
        <v>970</v>
      </c>
      <c r="C1195" s="131" t="s">
        <v>136</v>
      </c>
      <c r="D1195" s="130">
        <v>206</v>
      </c>
      <c r="E1195" s="130">
        <v>4</v>
      </c>
      <c r="I1195" t="str">
        <f>VLOOKUP(C1195,rome!A:B,2,0)</f>
        <v>Agent / Agente de conditionnement</v>
      </c>
    </row>
    <row r="1196" spans="1:9" ht="16.8">
      <c r="A1196" t="str">
        <f t="shared" si="18"/>
        <v>27_5</v>
      </c>
      <c r="B1196" s="131" t="s">
        <v>970</v>
      </c>
      <c r="C1196" s="131" t="s">
        <v>121</v>
      </c>
      <c r="D1196" s="130">
        <v>123</v>
      </c>
      <c r="E1196" s="130">
        <v>5</v>
      </c>
      <c r="I1196" t="str">
        <f>VLOOKUP(C1196,rome!A:B,2,0)</f>
        <v>Préparateur / Préparatrice de commandes</v>
      </c>
    </row>
    <row r="1197" spans="1:9" ht="16.8">
      <c r="A1197" t="str">
        <f t="shared" si="18"/>
        <v>50_1</v>
      </c>
      <c r="B1197" s="131" t="s">
        <v>971</v>
      </c>
      <c r="C1197" s="131" t="s">
        <v>2319</v>
      </c>
      <c r="D1197" s="130">
        <v>127</v>
      </c>
      <c r="E1197" s="130">
        <v>1</v>
      </c>
      <c r="I1197" t="str">
        <f>VLOOKUP(C1197,rome!A:B,2,0)</f>
        <v>Agent / Agente de propreté de locaux</v>
      </c>
    </row>
    <row r="1198" spans="1:9" ht="16.8">
      <c r="A1198" t="str">
        <f t="shared" si="18"/>
        <v>50_2</v>
      </c>
      <c r="B1198" s="131" t="s">
        <v>971</v>
      </c>
      <c r="C1198" s="131" t="s">
        <v>113</v>
      </c>
      <c r="D1198" s="130">
        <v>111</v>
      </c>
      <c r="E1198" s="130">
        <v>2</v>
      </c>
      <c r="I1198" t="str">
        <f>VLOOKUP(C1198,rome!A:B,2,0)</f>
        <v>Employé familial / Employée familiale</v>
      </c>
    </row>
    <row r="1199" spans="1:9" ht="16.8">
      <c r="A1199" t="str">
        <f t="shared" si="18"/>
        <v>50_3</v>
      </c>
      <c r="B1199" s="131" t="s">
        <v>971</v>
      </c>
      <c r="C1199" s="131" t="s">
        <v>114</v>
      </c>
      <c r="D1199" s="130">
        <v>106</v>
      </c>
      <c r="E1199" s="130">
        <v>3</v>
      </c>
      <c r="I1199" t="str">
        <f>VLOOKUP(C1199,rome!A:B,2,0)</f>
        <v>Employé / Employée de rayon libre-service</v>
      </c>
    </row>
    <row r="1200" spans="1:9" ht="16.8">
      <c r="A1200" t="str">
        <f t="shared" si="18"/>
        <v>50_4</v>
      </c>
      <c r="B1200" s="131" t="s">
        <v>971</v>
      </c>
      <c r="C1200" s="131" t="s">
        <v>136</v>
      </c>
      <c r="D1200" s="130">
        <v>72</v>
      </c>
      <c r="E1200" s="130">
        <v>4</v>
      </c>
      <c r="I1200" t="str">
        <f>VLOOKUP(C1200,rome!A:B,2,0)</f>
        <v>Agent / Agente de conditionnement</v>
      </c>
    </row>
    <row r="1201" spans="1:9" ht="16.8">
      <c r="A1201" t="str">
        <f t="shared" si="18"/>
        <v>50_5</v>
      </c>
      <c r="B1201" s="131" t="s">
        <v>971</v>
      </c>
      <c r="C1201" s="131" t="s">
        <v>128</v>
      </c>
      <c r="D1201" s="130">
        <v>65</v>
      </c>
      <c r="E1201" s="130">
        <v>5</v>
      </c>
      <c r="I1201" t="str">
        <f>VLOOKUP(C1201,rome!A:B,2,0)</f>
        <v>Hôte / Hôtesse de caisse</v>
      </c>
    </row>
    <row r="1202" spans="1:9" ht="16.8">
      <c r="A1202" t="str">
        <f t="shared" si="18"/>
        <v>61_1</v>
      </c>
      <c r="B1202" s="131" t="s">
        <v>972</v>
      </c>
      <c r="C1202" s="131" t="s">
        <v>2319</v>
      </c>
      <c r="D1202" s="130">
        <v>225</v>
      </c>
      <c r="E1202" s="130">
        <v>1</v>
      </c>
      <c r="I1202" t="str">
        <f>VLOOKUP(C1202,rome!A:B,2,0)</f>
        <v>Agent / Agente de propreté de locaux</v>
      </c>
    </row>
    <row r="1203" spans="1:9" ht="16.8">
      <c r="A1203" t="str">
        <f t="shared" si="18"/>
        <v>61_2</v>
      </c>
      <c r="B1203" s="131" t="s">
        <v>972</v>
      </c>
      <c r="C1203" s="131" t="s">
        <v>114</v>
      </c>
      <c r="D1203" s="130">
        <v>137</v>
      </c>
      <c r="E1203" s="130">
        <v>2</v>
      </c>
      <c r="I1203" t="str">
        <f>VLOOKUP(C1203,rome!A:B,2,0)</f>
        <v>Employé / Employée de rayon libre-service</v>
      </c>
    </row>
    <row r="1204" spans="1:9" ht="16.8">
      <c r="A1204" t="str">
        <f t="shared" si="18"/>
        <v>61_3</v>
      </c>
      <c r="B1204" s="131" t="s">
        <v>972</v>
      </c>
      <c r="C1204" s="131" t="s">
        <v>113</v>
      </c>
      <c r="D1204" s="130">
        <v>125</v>
      </c>
      <c r="E1204" s="130">
        <v>3</v>
      </c>
      <c r="I1204" t="str">
        <f>VLOOKUP(C1204,rome!A:B,2,0)</f>
        <v>Employé familial / Employée familiale</v>
      </c>
    </row>
    <row r="1205" spans="1:9" ht="16.8">
      <c r="A1205" t="str">
        <f t="shared" si="18"/>
        <v>61_4</v>
      </c>
      <c r="B1205" s="131" t="s">
        <v>972</v>
      </c>
      <c r="C1205" s="131" t="s">
        <v>120</v>
      </c>
      <c r="D1205" s="130">
        <v>124</v>
      </c>
      <c r="E1205" s="130">
        <v>4</v>
      </c>
      <c r="I1205" t="str">
        <f>VLOOKUP(C1205,rome!A:B,2,0)</f>
        <v>Agent / Agente d'entretien des espaces verts</v>
      </c>
    </row>
    <row r="1206" spans="1:9" ht="16.8">
      <c r="A1206" t="str">
        <f t="shared" si="18"/>
        <v>61_5</v>
      </c>
      <c r="B1206" s="131" t="s">
        <v>972</v>
      </c>
      <c r="C1206" s="131" t="s">
        <v>136</v>
      </c>
      <c r="D1206" s="130">
        <v>110</v>
      </c>
      <c r="E1206" s="130">
        <v>5</v>
      </c>
      <c r="I1206" t="str">
        <f>VLOOKUP(C1206,rome!A:B,2,0)</f>
        <v>Agent / Agente de conditionnement</v>
      </c>
    </row>
    <row r="1207" spans="1:9" ht="16.8">
      <c r="A1207" t="str">
        <f t="shared" si="18"/>
        <v>76_1</v>
      </c>
      <c r="B1207" s="131" t="s">
        <v>973</v>
      </c>
      <c r="C1207" s="131" t="s">
        <v>2319</v>
      </c>
      <c r="D1207" s="130">
        <v>1279</v>
      </c>
      <c r="E1207" s="130">
        <v>1</v>
      </c>
      <c r="I1207" t="str">
        <f>VLOOKUP(C1207,rome!A:B,2,0)</f>
        <v>Agent / Agente de propreté de locaux</v>
      </c>
    </row>
    <row r="1208" spans="1:9" ht="16.8">
      <c r="A1208" t="str">
        <f t="shared" si="18"/>
        <v>76_2</v>
      </c>
      <c r="B1208" s="131" t="s">
        <v>973</v>
      </c>
      <c r="C1208" s="131" t="s">
        <v>114</v>
      </c>
      <c r="D1208" s="130">
        <v>652</v>
      </c>
      <c r="E1208" s="130">
        <v>2</v>
      </c>
      <c r="I1208" t="str">
        <f>VLOOKUP(C1208,rome!A:B,2,0)</f>
        <v>Employé / Employée de rayon libre-service</v>
      </c>
    </row>
    <row r="1209" spans="1:9" ht="16.8">
      <c r="A1209" t="str">
        <f t="shared" si="18"/>
        <v>76_3</v>
      </c>
      <c r="B1209" s="131" t="s">
        <v>973</v>
      </c>
      <c r="C1209" s="131" t="s">
        <v>113</v>
      </c>
      <c r="D1209" s="130">
        <v>615</v>
      </c>
      <c r="E1209" s="130">
        <v>3</v>
      </c>
      <c r="I1209" t="str">
        <f>VLOOKUP(C1209,rome!A:B,2,0)</f>
        <v>Employé familial / Employée familiale</v>
      </c>
    </row>
    <row r="1210" spans="1:9" ht="16.8">
      <c r="A1210" t="str">
        <f t="shared" si="18"/>
        <v>76_4</v>
      </c>
      <c r="B1210" s="131" t="s">
        <v>973</v>
      </c>
      <c r="C1210" s="131" t="s">
        <v>118</v>
      </c>
      <c r="D1210" s="130">
        <v>469</v>
      </c>
      <c r="E1210" s="130">
        <v>4</v>
      </c>
      <c r="I1210" t="str">
        <f>VLOOKUP(C1210,rome!A:B,2,0)</f>
        <v>Vendeur / Vendeuse en prêt-à-porter</v>
      </c>
    </row>
    <row r="1211" spans="1:9" ht="16.8">
      <c r="A1211" t="str">
        <f t="shared" si="18"/>
        <v>76_5</v>
      </c>
      <c r="B1211" s="131" t="s">
        <v>973</v>
      </c>
      <c r="C1211" s="131" t="s">
        <v>117</v>
      </c>
      <c r="D1211" s="130">
        <v>464</v>
      </c>
      <c r="E1211" s="130">
        <v>5</v>
      </c>
      <c r="I1211" t="str">
        <f>VLOOKUP(C1211,rome!A:B,2,0)</f>
        <v>Manutentionnaire</v>
      </c>
    </row>
    <row r="1212" spans="1:9" ht="16.8">
      <c r="A1212" t="str">
        <f t="shared" si="18"/>
        <v>_1</v>
      </c>
      <c r="B1212" s="131"/>
      <c r="C1212" s="131" t="s">
        <v>114</v>
      </c>
      <c r="D1212" s="130">
        <v>113</v>
      </c>
      <c r="E1212" s="130">
        <v>1</v>
      </c>
      <c r="I1212" t="str">
        <f>VLOOKUP(C1212,rome!A:B,2,0)</f>
        <v>Employé / Employée de rayon libre-service</v>
      </c>
    </row>
    <row r="1213" spans="1:9" ht="16.8">
      <c r="A1213" t="str">
        <f t="shared" si="18"/>
        <v>_2</v>
      </c>
      <c r="B1213" s="131"/>
      <c r="C1213" s="131" t="s">
        <v>2319</v>
      </c>
      <c r="D1213" s="130">
        <v>93</v>
      </c>
      <c r="E1213" s="130">
        <v>2</v>
      </c>
      <c r="I1213" t="str">
        <f>VLOOKUP(C1213,rome!A:B,2,0)</f>
        <v>Agent / Agente de propreté de locaux</v>
      </c>
    </row>
    <row r="1214" spans="1:9" ht="16.8">
      <c r="A1214" t="str">
        <f t="shared" si="18"/>
        <v>_3</v>
      </c>
      <c r="B1214" s="131"/>
      <c r="C1214" s="131" t="s">
        <v>136</v>
      </c>
      <c r="D1214" s="130">
        <v>79</v>
      </c>
      <c r="E1214" s="130">
        <v>3</v>
      </c>
      <c r="I1214" t="str">
        <f>VLOOKUP(C1214,rome!A:B,2,0)</f>
        <v>Agent / Agente de conditionnement</v>
      </c>
    </row>
    <row r="1215" spans="1:9" ht="16.8">
      <c r="A1215" t="str">
        <f t="shared" si="18"/>
        <v>_4</v>
      </c>
      <c r="B1215" s="131"/>
      <c r="C1215" s="131" t="s">
        <v>113</v>
      </c>
      <c r="D1215" s="130">
        <v>55</v>
      </c>
      <c r="E1215" s="130">
        <v>4</v>
      </c>
      <c r="I1215" t="str">
        <f>VLOOKUP(C1215,rome!A:B,2,0)</f>
        <v>Employé familial / Employée familiale</v>
      </c>
    </row>
    <row r="1216" spans="1:9" ht="16.8">
      <c r="A1216" t="str">
        <f t="shared" si="18"/>
        <v>_5</v>
      </c>
      <c r="B1216" s="131"/>
      <c r="C1216" s="131" t="s">
        <v>116</v>
      </c>
      <c r="D1216" s="130">
        <v>53</v>
      </c>
      <c r="E1216" s="130">
        <v>5</v>
      </c>
      <c r="I1216" t="str">
        <f>VLOOKUP(C1216,rome!A:B,2,0)</f>
        <v>Conducteur-livreur / Conductrice-livreuse</v>
      </c>
    </row>
    <row r="1217" spans="1:9" ht="16.8">
      <c r="A1217" t="str">
        <f t="shared" si="18"/>
        <v>28_1</v>
      </c>
      <c r="B1217" s="131" t="s">
        <v>974</v>
      </c>
      <c r="C1217" s="131" t="s">
        <v>2319</v>
      </c>
      <c r="D1217" s="130">
        <v>2348</v>
      </c>
      <c r="E1217" s="130">
        <v>1</v>
      </c>
      <c r="I1217" t="str">
        <f>VLOOKUP(C1217,rome!A:B,2,0)</f>
        <v>Agent / Agente de propreté de locaux</v>
      </c>
    </row>
    <row r="1218" spans="1:9" ht="16.8">
      <c r="A1218" t="str">
        <f t="shared" si="18"/>
        <v>28_2</v>
      </c>
      <c r="B1218" s="131" t="s">
        <v>974</v>
      </c>
      <c r="C1218" s="131" t="s">
        <v>114</v>
      </c>
      <c r="D1218" s="130">
        <v>1372</v>
      </c>
      <c r="E1218" s="130">
        <v>2</v>
      </c>
      <c r="I1218" t="str">
        <f>VLOOKUP(C1218,rome!A:B,2,0)</f>
        <v>Employé / Employée de rayon libre-service</v>
      </c>
    </row>
    <row r="1219" spans="1:9" ht="16.8">
      <c r="A1219" t="str">
        <f t="shared" ref="A1219:A1282" si="19">B1219&amp;"_"&amp;E1219</f>
        <v>28_3</v>
      </c>
      <c r="B1219" s="131" t="s">
        <v>974</v>
      </c>
      <c r="C1219" s="131" t="s">
        <v>113</v>
      </c>
      <c r="D1219" s="130">
        <v>1370</v>
      </c>
      <c r="E1219" s="130">
        <v>3</v>
      </c>
      <c r="I1219" t="str">
        <f>VLOOKUP(C1219,rome!A:B,2,0)</f>
        <v>Employé familial / Employée familiale</v>
      </c>
    </row>
    <row r="1220" spans="1:9" ht="16.8">
      <c r="A1220" t="str">
        <f t="shared" si="19"/>
        <v>28_4</v>
      </c>
      <c r="B1220" s="131" t="s">
        <v>974</v>
      </c>
      <c r="C1220" s="131" t="s">
        <v>120</v>
      </c>
      <c r="D1220" s="130">
        <v>861</v>
      </c>
      <c r="E1220" s="130">
        <v>4</v>
      </c>
      <c r="I1220" t="str">
        <f>VLOOKUP(C1220,rome!A:B,2,0)</f>
        <v>Agent / Agente d'entretien des espaces verts</v>
      </c>
    </row>
    <row r="1221" spans="1:9" ht="16.8">
      <c r="A1221" t="str">
        <f t="shared" si="19"/>
        <v>28_5</v>
      </c>
      <c r="B1221" s="131" t="s">
        <v>974</v>
      </c>
      <c r="C1221" s="131" t="s">
        <v>118</v>
      </c>
      <c r="D1221" s="130">
        <v>844</v>
      </c>
      <c r="E1221" s="130">
        <v>5</v>
      </c>
      <c r="I1221" t="str">
        <f>VLOOKUP(C1221,rome!A:B,2,0)</f>
        <v>Vendeur / Vendeuse en prêt-à-porter</v>
      </c>
    </row>
    <row r="1222" spans="1:9" ht="16.8">
      <c r="A1222" t="str">
        <f t="shared" si="19"/>
        <v>14011_1</v>
      </c>
      <c r="B1222" s="131" t="s">
        <v>1145</v>
      </c>
      <c r="C1222" s="131" t="s">
        <v>2319</v>
      </c>
      <c r="D1222" s="130">
        <v>141</v>
      </c>
      <c r="E1222" s="130">
        <v>1</v>
      </c>
      <c r="I1222" t="str">
        <f>VLOOKUP(C1222,rome!A:B,2,0)</f>
        <v>Agent / Agente de propreté de locaux</v>
      </c>
    </row>
    <row r="1223" spans="1:9" ht="16.8">
      <c r="A1223" t="str">
        <f t="shared" si="19"/>
        <v>14011_2</v>
      </c>
      <c r="B1223" s="131" t="s">
        <v>1145</v>
      </c>
      <c r="C1223" s="131" t="s">
        <v>113</v>
      </c>
      <c r="D1223" s="130">
        <v>62</v>
      </c>
      <c r="E1223" s="130">
        <v>2</v>
      </c>
      <c r="I1223" t="str">
        <f>VLOOKUP(C1223,rome!A:B,2,0)</f>
        <v>Employé familial / Employée familiale</v>
      </c>
    </row>
    <row r="1224" spans="1:9" ht="16.8">
      <c r="A1224" t="str">
        <f t="shared" si="19"/>
        <v>14011_3</v>
      </c>
      <c r="B1224" s="131" t="s">
        <v>1145</v>
      </c>
      <c r="C1224" s="131" t="s">
        <v>114</v>
      </c>
      <c r="D1224" s="130">
        <v>42</v>
      </c>
      <c r="E1224" s="130">
        <v>3</v>
      </c>
      <c r="I1224" t="str">
        <f>VLOOKUP(C1224,rome!A:B,2,0)</f>
        <v>Employé / Employée de rayon libre-service</v>
      </c>
    </row>
    <row r="1225" spans="1:9" ht="16.8">
      <c r="A1225" t="str">
        <f t="shared" si="19"/>
        <v>14011_4</v>
      </c>
      <c r="B1225" s="131" t="s">
        <v>1145</v>
      </c>
      <c r="C1225" s="131" t="s">
        <v>116</v>
      </c>
      <c r="D1225" s="130">
        <v>41</v>
      </c>
      <c r="E1225" s="130">
        <v>4</v>
      </c>
      <c r="I1225" t="str">
        <f>VLOOKUP(C1225,rome!A:B,2,0)</f>
        <v>Conducteur-livreur / Conductrice-livreuse</v>
      </c>
    </row>
    <row r="1226" spans="1:9" ht="16.8">
      <c r="A1226" t="str">
        <f t="shared" si="19"/>
        <v>14011_5</v>
      </c>
      <c r="B1226" s="131" t="s">
        <v>1145</v>
      </c>
      <c r="C1226" s="131" t="s">
        <v>117</v>
      </c>
      <c r="D1226" s="130">
        <v>39</v>
      </c>
      <c r="E1226" s="130">
        <v>5</v>
      </c>
      <c r="I1226" t="str">
        <f>VLOOKUP(C1226,rome!A:B,2,0)</f>
        <v>Manutentionnaire</v>
      </c>
    </row>
    <row r="1227" spans="1:9" ht="16.8">
      <c r="A1227" t="str">
        <f t="shared" si="19"/>
        <v>14015_1</v>
      </c>
      <c r="B1227" s="131" t="s">
        <v>1652</v>
      </c>
      <c r="C1227" s="131" t="s">
        <v>1489</v>
      </c>
      <c r="D1227" s="130">
        <v>0</v>
      </c>
      <c r="E1227" s="130">
        <v>1</v>
      </c>
      <c r="I1227" t="str">
        <f>VLOOKUP(C1227,rome!A:B,2,0)</f>
        <v>Attaché commercial / Attachée commerciale</v>
      </c>
    </row>
    <row r="1228" spans="1:9" ht="16.8">
      <c r="A1228" t="str">
        <f t="shared" si="19"/>
        <v>14015_2</v>
      </c>
      <c r="B1228" s="131" t="s">
        <v>1652</v>
      </c>
      <c r="C1228" s="131" t="s">
        <v>181</v>
      </c>
      <c r="D1228" s="130">
        <v>0</v>
      </c>
      <c r="E1228" s="130">
        <v>2</v>
      </c>
      <c r="I1228" t="str">
        <f>VLOOKUP(C1228,rome!A:B,2,0)</f>
        <v>Assistant / Assistante de direction</v>
      </c>
    </row>
    <row r="1229" spans="1:9" ht="16.8">
      <c r="A1229" t="str">
        <f t="shared" si="19"/>
        <v>14025_1</v>
      </c>
      <c r="B1229" s="131" t="s">
        <v>1146</v>
      </c>
      <c r="C1229" s="131" t="s">
        <v>2319</v>
      </c>
      <c r="D1229" s="130">
        <v>57</v>
      </c>
      <c r="E1229" s="130">
        <v>1</v>
      </c>
      <c r="I1229" t="str">
        <f>VLOOKUP(C1229,rome!A:B,2,0)</f>
        <v>Agent / Agente de propreté de locaux</v>
      </c>
    </row>
    <row r="1230" spans="1:9" ht="16.8">
      <c r="A1230" t="str">
        <f t="shared" si="19"/>
        <v>14025_2</v>
      </c>
      <c r="B1230" s="131" t="s">
        <v>1146</v>
      </c>
      <c r="C1230" s="131" t="s">
        <v>113</v>
      </c>
      <c r="D1230" s="130">
        <v>43</v>
      </c>
      <c r="E1230" s="130">
        <v>2</v>
      </c>
      <c r="I1230" t="str">
        <f>VLOOKUP(C1230,rome!A:B,2,0)</f>
        <v>Employé familial / Employée familiale</v>
      </c>
    </row>
    <row r="1231" spans="1:9" ht="16.8">
      <c r="A1231" t="str">
        <f t="shared" si="19"/>
        <v>14025_3</v>
      </c>
      <c r="B1231" s="131" t="s">
        <v>1146</v>
      </c>
      <c r="C1231" s="131" t="s">
        <v>114</v>
      </c>
      <c r="D1231" s="130">
        <v>34</v>
      </c>
      <c r="E1231" s="130">
        <v>3</v>
      </c>
      <c r="I1231" t="str">
        <f>VLOOKUP(C1231,rome!A:B,2,0)</f>
        <v>Employé / Employée de rayon libre-service</v>
      </c>
    </row>
    <row r="1232" spans="1:9" ht="16.8">
      <c r="A1232" t="str">
        <f t="shared" si="19"/>
        <v>14025_4</v>
      </c>
      <c r="B1232" s="131" t="s">
        <v>1146</v>
      </c>
      <c r="C1232" s="131" t="s">
        <v>120</v>
      </c>
      <c r="D1232" s="130">
        <v>29</v>
      </c>
      <c r="E1232" s="130">
        <v>4</v>
      </c>
      <c r="I1232" t="str">
        <f>VLOOKUP(C1232,rome!A:B,2,0)</f>
        <v>Agent / Agente d'entretien des espaces verts</v>
      </c>
    </row>
    <row r="1233" spans="1:9" ht="16.8">
      <c r="A1233" t="str">
        <f t="shared" si="19"/>
        <v>14025_5</v>
      </c>
      <c r="B1233" s="131" t="s">
        <v>1146</v>
      </c>
      <c r="C1233" s="131" t="s">
        <v>117</v>
      </c>
      <c r="D1233" s="130">
        <v>27</v>
      </c>
      <c r="E1233" s="130">
        <v>5</v>
      </c>
      <c r="I1233" t="str">
        <f>VLOOKUP(C1233,rome!A:B,2,0)</f>
        <v>Manutentionnaire</v>
      </c>
    </row>
    <row r="1234" spans="1:9" ht="16.8">
      <c r="A1234" t="str">
        <f t="shared" si="19"/>
        <v>14033_1</v>
      </c>
      <c r="B1234" s="131" t="s">
        <v>1147</v>
      </c>
      <c r="C1234" s="131" t="s">
        <v>2319</v>
      </c>
      <c r="D1234" s="130">
        <v>32</v>
      </c>
      <c r="E1234" s="130">
        <v>1</v>
      </c>
      <c r="I1234" t="str">
        <f>VLOOKUP(C1234,rome!A:B,2,0)</f>
        <v>Agent / Agente de propreté de locaux</v>
      </c>
    </row>
    <row r="1235" spans="1:9" ht="16.8">
      <c r="A1235" t="str">
        <f t="shared" si="19"/>
        <v>14033_2</v>
      </c>
      <c r="B1235" s="131" t="s">
        <v>1147</v>
      </c>
      <c r="C1235" s="131" t="s">
        <v>136</v>
      </c>
      <c r="D1235" s="130">
        <v>31</v>
      </c>
      <c r="E1235" s="130">
        <v>2</v>
      </c>
      <c r="I1235" t="str">
        <f>VLOOKUP(C1235,rome!A:B,2,0)</f>
        <v>Agent / Agente de conditionnement</v>
      </c>
    </row>
    <row r="1236" spans="1:9" ht="16.8">
      <c r="A1236" t="str">
        <f t="shared" si="19"/>
        <v>14033_3</v>
      </c>
      <c r="B1236" s="131" t="s">
        <v>1147</v>
      </c>
      <c r="C1236" s="131" t="s">
        <v>113</v>
      </c>
      <c r="D1236" s="130">
        <v>27</v>
      </c>
      <c r="E1236" s="130">
        <v>3</v>
      </c>
      <c r="I1236" t="str">
        <f>VLOOKUP(C1236,rome!A:B,2,0)</f>
        <v>Employé familial / Employée familiale</v>
      </c>
    </row>
    <row r="1237" spans="1:9" ht="16.8">
      <c r="A1237" t="str">
        <f t="shared" si="19"/>
        <v>14033_4</v>
      </c>
      <c r="B1237" s="131" t="s">
        <v>1147</v>
      </c>
      <c r="C1237" s="131" t="s">
        <v>120</v>
      </c>
      <c r="D1237" s="130">
        <v>25</v>
      </c>
      <c r="E1237" s="130">
        <v>4</v>
      </c>
      <c r="I1237" t="str">
        <f>VLOOKUP(C1237,rome!A:B,2,0)</f>
        <v>Agent / Agente d'entretien des espaces verts</v>
      </c>
    </row>
    <row r="1238" spans="1:9" ht="16.8">
      <c r="A1238" t="str">
        <f t="shared" si="19"/>
        <v>14033_5</v>
      </c>
      <c r="B1238" s="131" t="s">
        <v>1147</v>
      </c>
      <c r="C1238" s="131" t="s">
        <v>114</v>
      </c>
      <c r="D1238" s="130">
        <v>19</v>
      </c>
      <c r="E1238" s="130">
        <v>5</v>
      </c>
      <c r="I1238" t="str">
        <f>VLOOKUP(C1238,rome!A:B,2,0)</f>
        <v>Employé / Employée de rayon libre-service</v>
      </c>
    </row>
    <row r="1239" spans="1:9" ht="16.8">
      <c r="A1239" t="str">
        <f t="shared" si="19"/>
        <v>14041_1</v>
      </c>
      <c r="B1239" s="131" t="s">
        <v>1148</v>
      </c>
      <c r="C1239" s="131" t="s">
        <v>2319</v>
      </c>
      <c r="D1239" s="130">
        <v>18</v>
      </c>
      <c r="E1239" s="130">
        <v>1</v>
      </c>
      <c r="I1239" t="str">
        <f>VLOOKUP(C1239,rome!A:B,2,0)</f>
        <v>Agent / Agente de propreté de locaux</v>
      </c>
    </row>
    <row r="1240" spans="1:9" ht="16.8">
      <c r="A1240" t="str">
        <f t="shared" si="19"/>
        <v>14041_2</v>
      </c>
      <c r="B1240" s="131" t="s">
        <v>1148</v>
      </c>
      <c r="C1240" s="131" t="s">
        <v>113</v>
      </c>
      <c r="D1240" s="130">
        <v>12</v>
      </c>
      <c r="E1240" s="130">
        <v>2</v>
      </c>
      <c r="I1240" t="str">
        <f>VLOOKUP(C1240,rome!A:B,2,0)</f>
        <v>Employé familial / Employée familiale</v>
      </c>
    </row>
    <row r="1241" spans="1:9" ht="16.8">
      <c r="A1241" t="str">
        <f t="shared" si="19"/>
        <v>14041_3</v>
      </c>
      <c r="B1241" s="131" t="s">
        <v>1148</v>
      </c>
      <c r="C1241" s="131" t="s">
        <v>120</v>
      </c>
      <c r="D1241" s="130">
        <v>11</v>
      </c>
      <c r="E1241" s="130">
        <v>3</v>
      </c>
      <c r="I1241" t="str">
        <f>VLOOKUP(C1241,rome!A:B,2,0)</f>
        <v>Agent / Agente d'entretien des espaces verts</v>
      </c>
    </row>
    <row r="1242" spans="1:9" ht="16.8">
      <c r="A1242" t="str">
        <f t="shared" si="19"/>
        <v>14041_4</v>
      </c>
      <c r="B1242" s="131" t="s">
        <v>1148</v>
      </c>
      <c r="C1242" s="131" t="s">
        <v>118</v>
      </c>
      <c r="D1242" s="130">
        <v>11</v>
      </c>
      <c r="E1242" s="130">
        <v>4</v>
      </c>
      <c r="I1242" t="str">
        <f>VLOOKUP(C1242,rome!A:B,2,0)</f>
        <v>Vendeur / Vendeuse en prêt-à-porter</v>
      </c>
    </row>
    <row r="1243" spans="1:9" ht="16.8">
      <c r="A1243" t="str">
        <f t="shared" si="19"/>
        <v>14041_5</v>
      </c>
      <c r="B1243" s="131" t="s">
        <v>1148</v>
      </c>
      <c r="C1243" s="131" t="s">
        <v>117</v>
      </c>
      <c r="D1243" s="130">
        <v>9</v>
      </c>
      <c r="E1243" s="130">
        <v>5</v>
      </c>
      <c r="I1243" t="str">
        <f>VLOOKUP(C1243,rome!A:B,2,0)</f>
        <v>Manutentionnaire</v>
      </c>
    </row>
    <row r="1244" spans="1:9" ht="16.8">
      <c r="A1244" t="str">
        <f t="shared" si="19"/>
        <v>14064_1</v>
      </c>
      <c r="B1244" s="131" t="s">
        <v>1149</v>
      </c>
      <c r="C1244" s="131" t="s">
        <v>136</v>
      </c>
      <c r="D1244" s="130">
        <v>23</v>
      </c>
      <c r="E1244" s="130">
        <v>1</v>
      </c>
      <c r="I1244" t="str">
        <f>VLOOKUP(C1244,rome!A:B,2,0)</f>
        <v>Agent / Agente de conditionnement</v>
      </c>
    </row>
    <row r="1245" spans="1:9" ht="16.8">
      <c r="A1245" t="str">
        <f t="shared" si="19"/>
        <v>14064_2</v>
      </c>
      <c r="B1245" s="131" t="s">
        <v>1149</v>
      </c>
      <c r="C1245" s="131" t="s">
        <v>2319</v>
      </c>
      <c r="D1245" s="130">
        <v>23</v>
      </c>
      <c r="E1245" s="130">
        <v>2</v>
      </c>
      <c r="I1245" t="str">
        <f>VLOOKUP(C1245,rome!A:B,2,0)</f>
        <v>Agent / Agente de propreté de locaux</v>
      </c>
    </row>
    <row r="1246" spans="1:9" ht="16.8">
      <c r="A1246" t="str">
        <f t="shared" si="19"/>
        <v>14064_3</v>
      </c>
      <c r="B1246" s="131" t="s">
        <v>1149</v>
      </c>
      <c r="C1246" s="131" t="s">
        <v>120</v>
      </c>
      <c r="D1246" s="130">
        <v>22</v>
      </c>
      <c r="E1246" s="130">
        <v>3</v>
      </c>
      <c r="I1246" t="str">
        <f>VLOOKUP(C1246,rome!A:B,2,0)</f>
        <v>Agent / Agente d'entretien des espaces verts</v>
      </c>
    </row>
    <row r="1247" spans="1:9" ht="16.8">
      <c r="A1247" t="str">
        <f t="shared" si="19"/>
        <v>14064_4</v>
      </c>
      <c r="B1247" s="131" t="s">
        <v>1149</v>
      </c>
      <c r="C1247" s="131" t="s">
        <v>113</v>
      </c>
      <c r="D1247" s="130">
        <v>17</v>
      </c>
      <c r="E1247" s="130">
        <v>4</v>
      </c>
      <c r="I1247" t="str">
        <f>VLOOKUP(C1247,rome!A:B,2,0)</f>
        <v>Employé familial / Employée familiale</v>
      </c>
    </row>
    <row r="1248" spans="1:9" ht="16.8">
      <c r="A1248" t="str">
        <f t="shared" si="19"/>
        <v>14064_5</v>
      </c>
      <c r="B1248" s="131" t="s">
        <v>1149</v>
      </c>
      <c r="C1248" s="131" t="s">
        <v>122</v>
      </c>
      <c r="D1248" s="130">
        <v>10</v>
      </c>
      <c r="E1248" s="130">
        <v>5</v>
      </c>
      <c r="I1248" t="str">
        <f>VLOOKUP(C1248,rome!A:B,2,0)</f>
        <v>Secrétaire</v>
      </c>
    </row>
    <row r="1249" spans="1:9" ht="16.8">
      <c r="A1249" t="str">
        <f t="shared" si="19"/>
        <v>14072_1</v>
      </c>
      <c r="B1249" s="131" t="s">
        <v>1150</v>
      </c>
      <c r="C1249" s="131" t="s">
        <v>120</v>
      </c>
      <c r="D1249" s="130">
        <v>24</v>
      </c>
      <c r="E1249" s="130">
        <v>1</v>
      </c>
      <c r="I1249" t="str">
        <f>VLOOKUP(C1249,rome!A:B,2,0)</f>
        <v>Agent / Agente d'entretien des espaces verts</v>
      </c>
    </row>
    <row r="1250" spans="1:9" ht="16.8">
      <c r="A1250" t="str">
        <f t="shared" si="19"/>
        <v>14072_2</v>
      </c>
      <c r="B1250" s="131" t="s">
        <v>1150</v>
      </c>
      <c r="C1250" s="131" t="s">
        <v>2319</v>
      </c>
      <c r="D1250" s="130">
        <v>24</v>
      </c>
      <c r="E1250" s="130">
        <v>2</v>
      </c>
      <c r="I1250" t="str">
        <f>VLOOKUP(C1250,rome!A:B,2,0)</f>
        <v>Agent / Agente de propreté de locaux</v>
      </c>
    </row>
    <row r="1251" spans="1:9" ht="16.8">
      <c r="A1251" t="str">
        <f t="shared" si="19"/>
        <v>14072_3</v>
      </c>
      <c r="B1251" s="131" t="s">
        <v>1150</v>
      </c>
      <c r="C1251" s="131" t="s">
        <v>113</v>
      </c>
      <c r="D1251" s="130">
        <v>23</v>
      </c>
      <c r="E1251" s="130">
        <v>3</v>
      </c>
      <c r="I1251" t="str">
        <f>VLOOKUP(C1251,rome!A:B,2,0)</f>
        <v>Employé familial / Employée familiale</v>
      </c>
    </row>
    <row r="1252" spans="1:9" ht="16.8">
      <c r="A1252" t="str">
        <f t="shared" si="19"/>
        <v>14072_4</v>
      </c>
      <c r="B1252" s="131" t="s">
        <v>1150</v>
      </c>
      <c r="C1252" s="131" t="s">
        <v>114</v>
      </c>
      <c r="D1252" s="130">
        <v>12</v>
      </c>
      <c r="E1252" s="130">
        <v>4</v>
      </c>
      <c r="I1252" t="str">
        <f>VLOOKUP(C1252,rome!A:B,2,0)</f>
        <v>Employé / Employée de rayon libre-service</v>
      </c>
    </row>
    <row r="1253" spans="1:9" ht="16.8">
      <c r="A1253" t="str">
        <f t="shared" si="19"/>
        <v>14072_5</v>
      </c>
      <c r="B1253" s="131" t="s">
        <v>1150</v>
      </c>
      <c r="C1253" s="131" t="s">
        <v>130</v>
      </c>
      <c r="D1253" s="130">
        <v>12</v>
      </c>
      <c r="E1253" s="130">
        <v>5</v>
      </c>
      <c r="I1253" t="str">
        <f>VLOOKUP(C1253,rome!A:B,2,0)</f>
        <v>Agent / Agente d'entretien du bâtiment</v>
      </c>
    </row>
    <row r="1254" spans="1:9" ht="16.8">
      <c r="A1254" t="str">
        <f t="shared" si="19"/>
        <v>14080_1</v>
      </c>
      <c r="B1254" s="131" t="s">
        <v>1151</v>
      </c>
      <c r="C1254" s="131" t="s">
        <v>2319</v>
      </c>
      <c r="D1254" s="130">
        <v>48</v>
      </c>
      <c r="E1254" s="130">
        <v>1</v>
      </c>
      <c r="I1254" t="str">
        <f>VLOOKUP(C1254,rome!A:B,2,0)</f>
        <v>Agent / Agente de propreté de locaux</v>
      </c>
    </row>
    <row r="1255" spans="1:9" ht="16.8">
      <c r="A1255" t="str">
        <f t="shared" si="19"/>
        <v>14080_2</v>
      </c>
      <c r="B1255" s="131" t="s">
        <v>1151</v>
      </c>
      <c r="C1255" s="131" t="s">
        <v>114</v>
      </c>
      <c r="D1255" s="130">
        <v>38</v>
      </c>
      <c r="E1255" s="130">
        <v>2</v>
      </c>
      <c r="I1255" t="str">
        <f>VLOOKUP(C1255,rome!A:B,2,0)</f>
        <v>Employé / Employée de rayon libre-service</v>
      </c>
    </row>
    <row r="1256" spans="1:9" ht="16.8">
      <c r="A1256" t="str">
        <f t="shared" si="19"/>
        <v>14080_3</v>
      </c>
      <c r="B1256" s="131" t="s">
        <v>1151</v>
      </c>
      <c r="C1256" s="131" t="s">
        <v>113</v>
      </c>
      <c r="D1256" s="130">
        <v>33</v>
      </c>
      <c r="E1256" s="130">
        <v>3</v>
      </c>
      <c r="I1256" t="str">
        <f>VLOOKUP(C1256,rome!A:B,2,0)</f>
        <v>Employé familial / Employée familiale</v>
      </c>
    </row>
    <row r="1257" spans="1:9" ht="16.8">
      <c r="A1257" t="str">
        <f t="shared" si="19"/>
        <v>14080_4</v>
      </c>
      <c r="B1257" s="131" t="s">
        <v>1151</v>
      </c>
      <c r="C1257" s="131" t="s">
        <v>116</v>
      </c>
      <c r="D1257" s="130">
        <v>27</v>
      </c>
      <c r="E1257" s="130">
        <v>4</v>
      </c>
      <c r="I1257" t="str">
        <f>VLOOKUP(C1257,rome!A:B,2,0)</f>
        <v>Conducteur-livreur / Conductrice-livreuse</v>
      </c>
    </row>
    <row r="1258" spans="1:9" ht="16.8">
      <c r="A1258" t="str">
        <f t="shared" si="19"/>
        <v>14080_5</v>
      </c>
      <c r="B1258" s="131" t="s">
        <v>1151</v>
      </c>
      <c r="C1258" s="131" t="s">
        <v>128</v>
      </c>
      <c r="D1258" s="130">
        <v>22</v>
      </c>
      <c r="E1258" s="130">
        <v>5</v>
      </c>
      <c r="I1258" t="str">
        <f>VLOOKUP(C1258,rome!A:B,2,0)</f>
        <v>Hôte / Hôtesse de caisse</v>
      </c>
    </row>
    <row r="1259" spans="1:9" ht="16.8">
      <c r="A1259" t="str">
        <f t="shared" si="19"/>
        <v>14105_1</v>
      </c>
      <c r="B1259" s="131" t="s">
        <v>1152</v>
      </c>
      <c r="C1259" s="131" t="s">
        <v>2319</v>
      </c>
      <c r="D1259" s="130">
        <v>64</v>
      </c>
      <c r="E1259" s="130">
        <v>1</v>
      </c>
      <c r="I1259" t="str">
        <f>VLOOKUP(C1259,rome!A:B,2,0)</f>
        <v>Agent / Agente de propreté de locaux</v>
      </c>
    </row>
    <row r="1260" spans="1:9" ht="16.8">
      <c r="A1260" t="str">
        <f t="shared" si="19"/>
        <v>14105_2</v>
      </c>
      <c r="B1260" s="131" t="s">
        <v>1152</v>
      </c>
      <c r="C1260" s="131" t="s">
        <v>121</v>
      </c>
      <c r="D1260" s="130">
        <v>45</v>
      </c>
      <c r="E1260" s="130">
        <v>2</v>
      </c>
      <c r="I1260" t="str">
        <f>VLOOKUP(C1260,rome!A:B,2,0)</f>
        <v>Préparateur / Préparatrice de commandes</v>
      </c>
    </row>
    <row r="1261" spans="1:9" ht="16.8">
      <c r="A1261" t="str">
        <f t="shared" si="19"/>
        <v>14105_3</v>
      </c>
      <c r="B1261" s="131" t="s">
        <v>1152</v>
      </c>
      <c r="C1261" s="131" t="s">
        <v>120</v>
      </c>
      <c r="D1261" s="130">
        <v>36</v>
      </c>
      <c r="E1261" s="130">
        <v>3</v>
      </c>
      <c r="I1261" t="str">
        <f>VLOOKUP(C1261,rome!A:B,2,0)</f>
        <v>Agent / Agente d'entretien des espaces verts</v>
      </c>
    </row>
    <row r="1262" spans="1:9" ht="16.8">
      <c r="A1262" t="str">
        <f t="shared" si="19"/>
        <v>14105_4</v>
      </c>
      <c r="B1262" s="131" t="s">
        <v>1152</v>
      </c>
      <c r="C1262" s="131" t="s">
        <v>118</v>
      </c>
      <c r="D1262" s="130">
        <v>36</v>
      </c>
      <c r="E1262" s="130">
        <v>4</v>
      </c>
      <c r="I1262" t="str">
        <f>VLOOKUP(C1262,rome!A:B,2,0)</f>
        <v>Vendeur / Vendeuse en prêt-à-porter</v>
      </c>
    </row>
    <row r="1263" spans="1:9" ht="16.8">
      <c r="A1263" t="str">
        <f t="shared" si="19"/>
        <v>14105_5</v>
      </c>
      <c r="B1263" s="131" t="s">
        <v>1152</v>
      </c>
      <c r="C1263" s="131" t="s">
        <v>113</v>
      </c>
      <c r="D1263" s="130">
        <v>36</v>
      </c>
      <c r="E1263" s="130">
        <v>5</v>
      </c>
      <c r="I1263" t="str">
        <f>VLOOKUP(C1263,rome!A:B,2,0)</f>
        <v>Employé familial / Employée familiale</v>
      </c>
    </row>
    <row r="1264" spans="1:9" ht="16.8">
      <c r="A1264" t="str">
        <f t="shared" si="19"/>
        <v>14113_1</v>
      </c>
      <c r="B1264" s="131" t="s">
        <v>1153</v>
      </c>
      <c r="C1264" s="131" t="s">
        <v>2319</v>
      </c>
      <c r="D1264" s="130">
        <v>70</v>
      </c>
      <c r="E1264" s="130">
        <v>1</v>
      </c>
      <c r="I1264" t="str">
        <f>VLOOKUP(C1264,rome!A:B,2,0)</f>
        <v>Agent / Agente de propreté de locaux</v>
      </c>
    </row>
    <row r="1265" spans="1:9" ht="16.8">
      <c r="A1265" t="str">
        <f t="shared" si="19"/>
        <v>14113_2</v>
      </c>
      <c r="B1265" s="131" t="s">
        <v>1153</v>
      </c>
      <c r="C1265" s="131" t="s">
        <v>113</v>
      </c>
      <c r="D1265" s="130">
        <v>47</v>
      </c>
      <c r="E1265" s="130">
        <v>2</v>
      </c>
      <c r="I1265" t="str">
        <f>VLOOKUP(C1265,rome!A:B,2,0)</f>
        <v>Employé familial / Employée familiale</v>
      </c>
    </row>
    <row r="1266" spans="1:9" ht="16.8">
      <c r="A1266" t="str">
        <f t="shared" si="19"/>
        <v>14113_3</v>
      </c>
      <c r="B1266" s="131" t="s">
        <v>1153</v>
      </c>
      <c r="C1266" s="131" t="s">
        <v>114</v>
      </c>
      <c r="D1266" s="130">
        <v>41</v>
      </c>
      <c r="E1266" s="130">
        <v>3</v>
      </c>
      <c r="I1266" t="str">
        <f>VLOOKUP(C1266,rome!A:B,2,0)</f>
        <v>Employé / Employée de rayon libre-service</v>
      </c>
    </row>
    <row r="1267" spans="1:9" ht="16.8">
      <c r="A1267" t="str">
        <f t="shared" si="19"/>
        <v>14113_4</v>
      </c>
      <c r="B1267" s="131" t="s">
        <v>1153</v>
      </c>
      <c r="C1267" s="131" t="s">
        <v>116</v>
      </c>
      <c r="D1267" s="130">
        <v>27</v>
      </c>
      <c r="E1267" s="130">
        <v>4</v>
      </c>
      <c r="I1267" t="str">
        <f>VLOOKUP(C1267,rome!A:B,2,0)</f>
        <v>Conducteur-livreur / Conductrice-livreuse</v>
      </c>
    </row>
    <row r="1268" spans="1:9" ht="16.8">
      <c r="A1268" t="str">
        <f t="shared" si="19"/>
        <v>14113_5</v>
      </c>
      <c r="B1268" s="131" t="s">
        <v>1153</v>
      </c>
      <c r="C1268" s="131" t="s">
        <v>118</v>
      </c>
      <c r="D1268" s="130">
        <v>26</v>
      </c>
      <c r="E1268" s="130">
        <v>5</v>
      </c>
      <c r="I1268" t="str">
        <f>VLOOKUP(C1268,rome!A:B,2,0)</f>
        <v>Vendeur / Vendeuse en prêt-à-porter</v>
      </c>
    </row>
    <row r="1269" spans="1:9" ht="16.8">
      <c r="A1269" t="str">
        <f t="shared" si="19"/>
        <v>27003_1</v>
      </c>
      <c r="B1269" s="131" t="s">
        <v>1653</v>
      </c>
      <c r="C1269" s="131" t="s">
        <v>2859</v>
      </c>
      <c r="D1269" s="130">
        <v>0</v>
      </c>
      <c r="E1269" s="130">
        <v>1</v>
      </c>
      <c r="I1269" t="str">
        <f>VLOOKUP(C1269,rome!A:B,2,0)</f>
        <v>Maraîcher / Maraîchère</v>
      </c>
    </row>
    <row r="1270" spans="1:9" ht="16.8">
      <c r="A1270" t="str">
        <f t="shared" si="19"/>
        <v>27003_2</v>
      </c>
      <c r="B1270" s="131" t="s">
        <v>1653</v>
      </c>
      <c r="C1270" s="131" t="s">
        <v>1825</v>
      </c>
      <c r="D1270" s="130">
        <v>0</v>
      </c>
      <c r="E1270" s="130">
        <v>2</v>
      </c>
      <c r="I1270" t="str">
        <f>VLOOKUP(C1270,rome!A:B,2,0)</f>
        <v>Game master</v>
      </c>
    </row>
    <row r="1271" spans="1:9" ht="16.8">
      <c r="A1271" t="str">
        <f t="shared" si="19"/>
        <v>27003_3</v>
      </c>
      <c r="B1271" s="131" t="s">
        <v>1653</v>
      </c>
      <c r="C1271" s="131" t="s">
        <v>281</v>
      </c>
      <c r="D1271" s="130">
        <v>0</v>
      </c>
      <c r="E1271" s="130">
        <v>3</v>
      </c>
      <c r="I1271" t="str">
        <f>VLOOKUP(C1271,rome!A:B,2,0)</f>
        <v>Conducteur / Conductrice de travaux du bâtiment</v>
      </c>
    </row>
    <row r="1272" spans="1:9" ht="16.8">
      <c r="A1272" t="str">
        <f t="shared" si="19"/>
        <v>27004_1</v>
      </c>
      <c r="B1272" s="131" t="s">
        <v>1154</v>
      </c>
      <c r="C1272" s="131" t="s">
        <v>114</v>
      </c>
      <c r="D1272" s="130">
        <v>24</v>
      </c>
      <c r="E1272" s="130">
        <v>1</v>
      </c>
      <c r="I1272" t="str">
        <f>VLOOKUP(C1272,rome!A:B,2,0)</f>
        <v>Employé / Employée de rayon libre-service</v>
      </c>
    </row>
    <row r="1273" spans="1:9" ht="16.8">
      <c r="A1273" t="str">
        <f t="shared" si="19"/>
        <v>27004_2</v>
      </c>
      <c r="B1273" s="131" t="s">
        <v>1154</v>
      </c>
      <c r="C1273" s="131" t="s">
        <v>2319</v>
      </c>
      <c r="D1273" s="130">
        <v>23</v>
      </c>
      <c r="E1273" s="130">
        <v>2</v>
      </c>
      <c r="I1273" t="str">
        <f>VLOOKUP(C1273,rome!A:B,2,0)</f>
        <v>Agent / Agente de propreté de locaux</v>
      </c>
    </row>
    <row r="1274" spans="1:9" ht="16.8">
      <c r="A1274" t="str">
        <f t="shared" si="19"/>
        <v>27004_3</v>
      </c>
      <c r="B1274" s="131" t="s">
        <v>1154</v>
      </c>
      <c r="C1274" s="131" t="s">
        <v>113</v>
      </c>
      <c r="D1274" s="130">
        <v>19</v>
      </c>
      <c r="E1274" s="130">
        <v>3</v>
      </c>
      <c r="I1274" t="str">
        <f>VLOOKUP(C1274,rome!A:B,2,0)</f>
        <v>Employé familial / Employée familiale</v>
      </c>
    </row>
    <row r="1275" spans="1:9" ht="16.8">
      <c r="A1275" t="str">
        <f t="shared" si="19"/>
        <v>27004_4</v>
      </c>
      <c r="B1275" s="131" t="s">
        <v>1154</v>
      </c>
      <c r="C1275" s="131" t="s">
        <v>136</v>
      </c>
      <c r="D1275" s="130">
        <v>17</v>
      </c>
      <c r="E1275" s="130">
        <v>4</v>
      </c>
      <c r="I1275" t="str">
        <f>VLOOKUP(C1275,rome!A:B,2,0)</f>
        <v>Agent / Agente de conditionnement</v>
      </c>
    </row>
    <row r="1276" spans="1:9" ht="16.8">
      <c r="A1276" t="str">
        <f t="shared" si="19"/>
        <v>27004_5</v>
      </c>
      <c r="B1276" s="131" t="s">
        <v>1154</v>
      </c>
      <c r="C1276" s="131" t="s">
        <v>117</v>
      </c>
      <c r="D1276" s="130">
        <v>14</v>
      </c>
      <c r="E1276" s="130">
        <v>5</v>
      </c>
      <c r="I1276" t="str">
        <f>VLOOKUP(C1276,rome!A:B,2,0)</f>
        <v>Manutentionnaire</v>
      </c>
    </row>
    <row r="1277" spans="1:9" ht="16.8">
      <c r="A1277" t="str">
        <f t="shared" si="19"/>
        <v>27010_1</v>
      </c>
      <c r="B1277" s="131" t="s">
        <v>1155</v>
      </c>
      <c r="C1277" s="131" t="s">
        <v>2319</v>
      </c>
      <c r="D1277" s="130">
        <v>41</v>
      </c>
      <c r="E1277" s="130">
        <v>1</v>
      </c>
      <c r="I1277" t="str">
        <f>VLOOKUP(C1277,rome!A:B,2,0)</f>
        <v>Agent / Agente de propreté de locaux</v>
      </c>
    </row>
    <row r="1278" spans="1:9" ht="16.8">
      <c r="A1278" t="str">
        <f t="shared" si="19"/>
        <v>27010_2</v>
      </c>
      <c r="B1278" s="131" t="s">
        <v>1155</v>
      </c>
      <c r="C1278" s="131" t="s">
        <v>113</v>
      </c>
      <c r="D1278" s="130">
        <v>39</v>
      </c>
      <c r="E1278" s="130">
        <v>2</v>
      </c>
      <c r="I1278" t="str">
        <f>VLOOKUP(C1278,rome!A:B,2,0)</f>
        <v>Employé familial / Employée familiale</v>
      </c>
    </row>
    <row r="1279" spans="1:9" ht="16.8">
      <c r="A1279" t="str">
        <f t="shared" si="19"/>
        <v>27010_3</v>
      </c>
      <c r="B1279" s="131" t="s">
        <v>1155</v>
      </c>
      <c r="C1279" s="131" t="s">
        <v>136</v>
      </c>
      <c r="D1279" s="130">
        <v>36</v>
      </c>
      <c r="E1279" s="130">
        <v>3</v>
      </c>
      <c r="I1279" t="str">
        <f>VLOOKUP(C1279,rome!A:B,2,0)</f>
        <v>Agent / Agente de conditionnement</v>
      </c>
    </row>
    <row r="1280" spans="1:9" ht="16.8">
      <c r="A1280" t="str">
        <f t="shared" si="19"/>
        <v>27010_4</v>
      </c>
      <c r="B1280" s="131" t="s">
        <v>1155</v>
      </c>
      <c r="C1280" s="131" t="s">
        <v>114</v>
      </c>
      <c r="D1280" s="130">
        <v>34</v>
      </c>
      <c r="E1280" s="130">
        <v>4</v>
      </c>
      <c r="I1280" t="str">
        <f>VLOOKUP(C1280,rome!A:B,2,0)</f>
        <v>Employé / Employée de rayon libre-service</v>
      </c>
    </row>
    <row r="1281" spans="1:9" ht="16.8">
      <c r="A1281" t="str">
        <f t="shared" si="19"/>
        <v>27010_5</v>
      </c>
      <c r="B1281" s="131" t="s">
        <v>1155</v>
      </c>
      <c r="C1281" s="131" t="s">
        <v>118</v>
      </c>
      <c r="D1281" s="130">
        <v>25</v>
      </c>
      <c r="E1281" s="130">
        <v>5</v>
      </c>
      <c r="I1281" t="str">
        <f>VLOOKUP(C1281,rome!A:B,2,0)</f>
        <v>Vendeur / Vendeuse en prêt-à-porter</v>
      </c>
    </row>
    <row r="1282" spans="1:9" ht="16.8">
      <c r="A1282" t="str">
        <f t="shared" si="19"/>
        <v>27023_1</v>
      </c>
      <c r="B1282" s="131" t="s">
        <v>1156</v>
      </c>
      <c r="C1282" s="131" t="s">
        <v>114</v>
      </c>
      <c r="D1282" s="130">
        <v>23</v>
      </c>
      <c r="E1282" s="130">
        <v>1</v>
      </c>
      <c r="I1282" t="str">
        <f>VLOOKUP(C1282,rome!A:B,2,0)</f>
        <v>Employé / Employée de rayon libre-service</v>
      </c>
    </row>
    <row r="1283" spans="1:9" ht="16.8">
      <c r="A1283" t="str">
        <f t="shared" ref="A1283:A1346" si="20">B1283&amp;"_"&amp;E1283</f>
        <v>27023_2</v>
      </c>
      <c r="B1283" s="131" t="s">
        <v>1156</v>
      </c>
      <c r="C1283" s="131" t="s">
        <v>136</v>
      </c>
      <c r="D1283" s="130">
        <v>18</v>
      </c>
      <c r="E1283" s="130">
        <v>2</v>
      </c>
      <c r="I1283" t="str">
        <f>VLOOKUP(C1283,rome!A:B,2,0)</f>
        <v>Agent / Agente de conditionnement</v>
      </c>
    </row>
    <row r="1284" spans="1:9" ht="16.8">
      <c r="A1284" t="str">
        <f t="shared" si="20"/>
        <v>27023_3</v>
      </c>
      <c r="B1284" s="131" t="s">
        <v>1156</v>
      </c>
      <c r="C1284" s="131" t="s">
        <v>113</v>
      </c>
      <c r="D1284" s="130">
        <v>16</v>
      </c>
      <c r="E1284" s="130">
        <v>3</v>
      </c>
      <c r="I1284" t="str">
        <f>VLOOKUP(C1284,rome!A:B,2,0)</f>
        <v>Employé familial / Employée familiale</v>
      </c>
    </row>
    <row r="1285" spans="1:9" ht="16.8">
      <c r="A1285" t="str">
        <f t="shared" si="20"/>
        <v>27023_4</v>
      </c>
      <c r="B1285" s="131" t="s">
        <v>1156</v>
      </c>
      <c r="C1285" s="131" t="s">
        <v>2319</v>
      </c>
      <c r="D1285" s="130">
        <v>14</v>
      </c>
      <c r="E1285" s="130">
        <v>4</v>
      </c>
      <c r="I1285" t="str">
        <f>VLOOKUP(C1285,rome!A:B,2,0)</f>
        <v>Agent / Agente de propreté de locaux</v>
      </c>
    </row>
    <row r="1286" spans="1:9" ht="16.8">
      <c r="A1286" t="str">
        <f t="shared" si="20"/>
        <v>27023_5</v>
      </c>
      <c r="B1286" s="131" t="s">
        <v>1156</v>
      </c>
      <c r="C1286" s="131" t="s">
        <v>120</v>
      </c>
      <c r="D1286" s="130">
        <v>10</v>
      </c>
      <c r="E1286" s="130">
        <v>5</v>
      </c>
      <c r="I1286" t="str">
        <f>VLOOKUP(C1286,rome!A:B,2,0)</f>
        <v>Agent / Agente d'entretien des espaces verts</v>
      </c>
    </row>
    <row r="1287" spans="1:9" ht="16.8">
      <c r="A1287" t="str">
        <f t="shared" si="20"/>
        <v>27025_1</v>
      </c>
      <c r="B1287" s="131" t="s">
        <v>1157</v>
      </c>
      <c r="C1287" s="131" t="s">
        <v>2319</v>
      </c>
      <c r="D1287" s="130">
        <v>40</v>
      </c>
      <c r="E1287" s="130">
        <v>1</v>
      </c>
      <c r="I1287" t="str">
        <f>VLOOKUP(C1287,rome!A:B,2,0)</f>
        <v>Agent / Agente de propreté de locaux</v>
      </c>
    </row>
    <row r="1288" spans="1:9" ht="16.8">
      <c r="A1288" t="str">
        <f t="shared" si="20"/>
        <v>27025_2</v>
      </c>
      <c r="B1288" s="131" t="s">
        <v>1157</v>
      </c>
      <c r="C1288" s="131" t="s">
        <v>114</v>
      </c>
      <c r="D1288" s="130">
        <v>38</v>
      </c>
      <c r="E1288" s="130">
        <v>2</v>
      </c>
      <c r="I1288" t="str">
        <f>VLOOKUP(C1288,rome!A:B,2,0)</f>
        <v>Employé / Employée de rayon libre-service</v>
      </c>
    </row>
    <row r="1289" spans="1:9" ht="16.8">
      <c r="A1289" t="str">
        <f t="shared" si="20"/>
        <v>27025_3</v>
      </c>
      <c r="B1289" s="131" t="s">
        <v>1157</v>
      </c>
      <c r="C1289" s="131" t="s">
        <v>136</v>
      </c>
      <c r="D1289" s="130">
        <v>38</v>
      </c>
      <c r="E1289" s="130">
        <v>3</v>
      </c>
      <c r="I1289" t="str">
        <f>VLOOKUP(C1289,rome!A:B,2,0)</f>
        <v>Agent / Agente de conditionnement</v>
      </c>
    </row>
    <row r="1290" spans="1:9" ht="16.8">
      <c r="A1290" t="str">
        <f t="shared" si="20"/>
        <v>27025_4</v>
      </c>
      <c r="B1290" s="131" t="s">
        <v>1157</v>
      </c>
      <c r="C1290" s="131" t="s">
        <v>113</v>
      </c>
      <c r="D1290" s="130">
        <v>28</v>
      </c>
      <c r="E1290" s="130">
        <v>4</v>
      </c>
      <c r="I1290" t="str">
        <f>VLOOKUP(C1290,rome!A:B,2,0)</f>
        <v>Employé familial / Employée familiale</v>
      </c>
    </row>
    <row r="1291" spans="1:9" ht="16.8">
      <c r="A1291" t="str">
        <f t="shared" si="20"/>
        <v>27025_5</v>
      </c>
      <c r="B1291" s="131" t="s">
        <v>1157</v>
      </c>
      <c r="C1291" s="131" t="s">
        <v>118</v>
      </c>
      <c r="D1291" s="130">
        <v>23</v>
      </c>
      <c r="E1291" s="130">
        <v>5</v>
      </c>
      <c r="I1291" t="str">
        <f>VLOOKUP(C1291,rome!A:B,2,0)</f>
        <v>Vendeur / Vendeuse en prêt-à-porter</v>
      </c>
    </row>
    <row r="1292" spans="1:9" ht="16.8">
      <c r="A1292" t="str">
        <f t="shared" si="20"/>
        <v>27033_1</v>
      </c>
      <c r="B1292" s="131" t="s">
        <v>1158</v>
      </c>
      <c r="C1292" s="131" t="s">
        <v>2319</v>
      </c>
      <c r="D1292" s="130">
        <v>40</v>
      </c>
      <c r="E1292" s="130">
        <v>1</v>
      </c>
      <c r="I1292" t="str">
        <f>VLOOKUP(C1292,rome!A:B,2,0)</f>
        <v>Agent / Agente de propreté de locaux</v>
      </c>
    </row>
    <row r="1293" spans="1:9" ht="16.8">
      <c r="A1293" t="str">
        <f t="shared" si="20"/>
        <v>27033_2</v>
      </c>
      <c r="B1293" s="131" t="s">
        <v>1158</v>
      </c>
      <c r="C1293" s="131" t="s">
        <v>136</v>
      </c>
      <c r="D1293" s="130">
        <v>37</v>
      </c>
      <c r="E1293" s="130">
        <v>2</v>
      </c>
      <c r="I1293" t="str">
        <f>VLOOKUP(C1293,rome!A:B,2,0)</f>
        <v>Agent / Agente de conditionnement</v>
      </c>
    </row>
    <row r="1294" spans="1:9" ht="16.8">
      <c r="A1294" t="str">
        <f t="shared" si="20"/>
        <v>27033_3</v>
      </c>
      <c r="B1294" s="131" t="s">
        <v>1158</v>
      </c>
      <c r="C1294" s="131" t="s">
        <v>113</v>
      </c>
      <c r="D1294" s="130">
        <v>30</v>
      </c>
      <c r="E1294" s="130">
        <v>3</v>
      </c>
      <c r="I1294" t="str">
        <f>VLOOKUP(C1294,rome!A:B,2,0)</f>
        <v>Employé familial / Employée familiale</v>
      </c>
    </row>
    <row r="1295" spans="1:9" ht="16.8">
      <c r="A1295" t="str">
        <f t="shared" si="20"/>
        <v>27033_4</v>
      </c>
      <c r="B1295" s="131" t="s">
        <v>1158</v>
      </c>
      <c r="C1295" s="131" t="s">
        <v>114</v>
      </c>
      <c r="D1295" s="130">
        <v>25</v>
      </c>
      <c r="E1295" s="130">
        <v>4</v>
      </c>
      <c r="I1295" t="str">
        <f>VLOOKUP(C1295,rome!A:B,2,0)</f>
        <v>Employé / Employée de rayon libre-service</v>
      </c>
    </row>
    <row r="1296" spans="1:9" ht="16.8">
      <c r="A1296" t="str">
        <f t="shared" si="20"/>
        <v>27033_5</v>
      </c>
      <c r="B1296" s="131" t="s">
        <v>1158</v>
      </c>
      <c r="C1296" s="131" t="s">
        <v>121</v>
      </c>
      <c r="D1296" s="130">
        <v>25</v>
      </c>
      <c r="E1296" s="130">
        <v>5</v>
      </c>
      <c r="I1296" t="str">
        <f>VLOOKUP(C1296,rome!A:B,2,0)</f>
        <v>Préparateur / Préparatrice de commandes</v>
      </c>
    </row>
    <row r="1297" spans="1:9" ht="16.8">
      <c r="A1297" t="str">
        <f t="shared" si="20"/>
        <v>27041_1</v>
      </c>
      <c r="B1297" s="131" t="s">
        <v>1159</v>
      </c>
      <c r="C1297" s="131" t="s">
        <v>114</v>
      </c>
      <c r="D1297" s="130">
        <v>35</v>
      </c>
      <c r="E1297" s="130">
        <v>1</v>
      </c>
      <c r="I1297" t="str">
        <f>VLOOKUP(C1297,rome!A:B,2,0)</f>
        <v>Employé / Employée de rayon libre-service</v>
      </c>
    </row>
    <row r="1298" spans="1:9" ht="16.8">
      <c r="A1298" t="str">
        <f t="shared" si="20"/>
        <v>27041_2</v>
      </c>
      <c r="B1298" s="131" t="s">
        <v>1159</v>
      </c>
      <c r="C1298" s="131" t="s">
        <v>113</v>
      </c>
      <c r="D1298" s="130">
        <v>32</v>
      </c>
      <c r="E1298" s="130">
        <v>2</v>
      </c>
      <c r="I1298" t="str">
        <f>VLOOKUP(C1298,rome!A:B,2,0)</f>
        <v>Employé familial / Employée familiale</v>
      </c>
    </row>
    <row r="1299" spans="1:9" ht="16.8">
      <c r="A1299" t="str">
        <f t="shared" si="20"/>
        <v>27041_3</v>
      </c>
      <c r="B1299" s="131" t="s">
        <v>1159</v>
      </c>
      <c r="C1299" s="131" t="s">
        <v>136</v>
      </c>
      <c r="D1299" s="130">
        <v>28</v>
      </c>
      <c r="E1299" s="130">
        <v>3</v>
      </c>
      <c r="I1299" t="str">
        <f>VLOOKUP(C1299,rome!A:B,2,0)</f>
        <v>Agent / Agente de conditionnement</v>
      </c>
    </row>
    <row r="1300" spans="1:9" ht="16.8">
      <c r="A1300" t="str">
        <f t="shared" si="20"/>
        <v>27041_4</v>
      </c>
      <c r="B1300" s="131" t="s">
        <v>1159</v>
      </c>
      <c r="C1300" s="131" t="s">
        <v>2319</v>
      </c>
      <c r="D1300" s="130">
        <v>25</v>
      </c>
      <c r="E1300" s="130">
        <v>4</v>
      </c>
      <c r="I1300" t="str">
        <f>VLOOKUP(C1300,rome!A:B,2,0)</f>
        <v>Agent / Agente de propreté de locaux</v>
      </c>
    </row>
    <row r="1301" spans="1:9" ht="16.8">
      <c r="A1301" t="str">
        <f t="shared" si="20"/>
        <v>27041_5</v>
      </c>
      <c r="B1301" s="131" t="s">
        <v>1159</v>
      </c>
      <c r="C1301" s="131" t="s">
        <v>120</v>
      </c>
      <c r="D1301" s="130">
        <v>20</v>
      </c>
      <c r="E1301" s="130">
        <v>5</v>
      </c>
      <c r="I1301" t="str">
        <f>VLOOKUP(C1301,rome!A:B,2,0)</f>
        <v>Agent / Agente d'entretien des espaces verts</v>
      </c>
    </row>
    <row r="1302" spans="1:9" ht="16.8">
      <c r="A1302" t="str">
        <f t="shared" si="20"/>
        <v>27056_1</v>
      </c>
      <c r="B1302" s="131" t="s">
        <v>1160</v>
      </c>
      <c r="C1302" s="131" t="s">
        <v>114</v>
      </c>
      <c r="D1302" s="130">
        <v>28</v>
      </c>
      <c r="E1302" s="130">
        <v>1</v>
      </c>
      <c r="I1302" t="str">
        <f>VLOOKUP(C1302,rome!A:B,2,0)</f>
        <v>Employé / Employée de rayon libre-service</v>
      </c>
    </row>
    <row r="1303" spans="1:9" ht="16.8">
      <c r="A1303" t="str">
        <f t="shared" si="20"/>
        <v>27056_2</v>
      </c>
      <c r="B1303" s="131" t="s">
        <v>1160</v>
      </c>
      <c r="C1303" s="131" t="s">
        <v>113</v>
      </c>
      <c r="D1303" s="130">
        <v>21</v>
      </c>
      <c r="E1303" s="130">
        <v>2</v>
      </c>
      <c r="I1303" t="str">
        <f>VLOOKUP(C1303,rome!A:B,2,0)</f>
        <v>Employé familial / Employée familiale</v>
      </c>
    </row>
    <row r="1304" spans="1:9" ht="16.8">
      <c r="A1304" t="str">
        <f t="shared" si="20"/>
        <v>27056_3</v>
      </c>
      <c r="B1304" s="131" t="s">
        <v>1160</v>
      </c>
      <c r="C1304" s="131" t="s">
        <v>118</v>
      </c>
      <c r="D1304" s="130">
        <v>15</v>
      </c>
      <c r="E1304" s="130">
        <v>3</v>
      </c>
      <c r="I1304" t="str">
        <f>VLOOKUP(C1304,rome!A:B,2,0)</f>
        <v>Vendeur / Vendeuse en prêt-à-porter</v>
      </c>
    </row>
    <row r="1305" spans="1:9" ht="16.8">
      <c r="A1305" t="str">
        <f t="shared" si="20"/>
        <v>27056_4</v>
      </c>
      <c r="B1305" s="131" t="s">
        <v>1160</v>
      </c>
      <c r="C1305" s="131" t="s">
        <v>2319</v>
      </c>
      <c r="D1305" s="130">
        <v>11</v>
      </c>
      <c r="E1305" s="130">
        <v>4</v>
      </c>
      <c r="I1305" t="str">
        <f>VLOOKUP(C1305,rome!A:B,2,0)</f>
        <v>Agent / Agente de propreté de locaux</v>
      </c>
    </row>
    <row r="1306" spans="1:9" ht="16.8">
      <c r="A1306" t="str">
        <f t="shared" si="20"/>
        <v>27056_5</v>
      </c>
      <c r="B1306" s="131" t="s">
        <v>1160</v>
      </c>
      <c r="C1306" s="131" t="s">
        <v>117</v>
      </c>
      <c r="D1306" s="130">
        <v>11</v>
      </c>
      <c r="E1306" s="130">
        <v>5</v>
      </c>
      <c r="I1306" t="str">
        <f>VLOOKUP(C1306,rome!A:B,2,0)</f>
        <v>Manutentionnaire</v>
      </c>
    </row>
    <row r="1307" spans="1:9" ht="16.8">
      <c r="A1307" t="str">
        <f t="shared" si="20"/>
        <v>27064_1</v>
      </c>
      <c r="B1307" s="131" t="s">
        <v>1161</v>
      </c>
      <c r="C1307" s="131" t="s">
        <v>2319</v>
      </c>
      <c r="D1307" s="130">
        <v>46</v>
      </c>
      <c r="E1307" s="130">
        <v>1</v>
      </c>
      <c r="I1307" t="str">
        <f>VLOOKUP(C1307,rome!A:B,2,0)</f>
        <v>Agent / Agente de propreté de locaux</v>
      </c>
    </row>
    <row r="1308" spans="1:9" ht="16.8">
      <c r="A1308" t="str">
        <f t="shared" si="20"/>
        <v>27064_2</v>
      </c>
      <c r="B1308" s="131" t="s">
        <v>1161</v>
      </c>
      <c r="C1308" s="131" t="s">
        <v>114</v>
      </c>
      <c r="D1308" s="130">
        <v>38</v>
      </c>
      <c r="E1308" s="130">
        <v>2</v>
      </c>
      <c r="I1308" t="str">
        <f>VLOOKUP(C1308,rome!A:B,2,0)</f>
        <v>Employé / Employée de rayon libre-service</v>
      </c>
    </row>
    <row r="1309" spans="1:9" ht="16.8">
      <c r="A1309" t="str">
        <f t="shared" si="20"/>
        <v>27064_3</v>
      </c>
      <c r="B1309" s="131" t="s">
        <v>1161</v>
      </c>
      <c r="C1309" s="131" t="s">
        <v>113</v>
      </c>
      <c r="D1309" s="130">
        <v>34</v>
      </c>
      <c r="E1309" s="130">
        <v>3</v>
      </c>
      <c r="I1309" t="str">
        <f>VLOOKUP(C1309,rome!A:B,2,0)</f>
        <v>Employé familial / Employée familiale</v>
      </c>
    </row>
    <row r="1310" spans="1:9" ht="16.8">
      <c r="A1310" t="str">
        <f t="shared" si="20"/>
        <v>27064_4</v>
      </c>
      <c r="B1310" s="131" t="s">
        <v>1161</v>
      </c>
      <c r="C1310" s="131" t="s">
        <v>121</v>
      </c>
      <c r="D1310" s="130">
        <v>27</v>
      </c>
      <c r="E1310" s="130">
        <v>4</v>
      </c>
      <c r="I1310" t="str">
        <f>VLOOKUP(C1310,rome!A:B,2,0)</f>
        <v>Préparateur / Préparatrice de commandes</v>
      </c>
    </row>
    <row r="1311" spans="1:9" ht="16.8">
      <c r="A1311" t="str">
        <f t="shared" si="20"/>
        <v>27064_5</v>
      </c>
      <c r="B1311" s="131" t="s">
        <v>1161</v>
      </c>
      <c r="C1311" s="131" t="s">
        <v>118</v>
      </c>
      <c r="D1311" s="130">
        <v>25</v>
      </c>
      <c r="E1311" s="130">
        <v>5</v>
      </c>
      <c r="I1311" t="str">
        <f>VLOOKUP(C1311,rome!A:B,2,0)</f>
        <v>Vendeur / Vendeuse en prêt-à-porter</v>
      </c>
    </row>
    <row r="1312" spans="1:9" ht="16.8">
      <c r="A1312" t="str">
        <f t="shared" si="20"/>
        <v>28008_1</v>
      </c>
      <c r="B1312" s="131" t="s">
        <v>1654</v>
      </c>
      <c r="C1312" s="131" t="s">
        <v>2319</v>
      </c>
      <c r="D1312" s="130">
        <v>30</v>
      </c>
      <c r="E1312" s="130">
        <v>1</v>
      </c>
      <c r="I1312" t="str">
        <f>VLOOKUP(C1312,rome!A:B,2,0)</f>
        <v>Agent / Agente de propreté de locaux</v>
      </c>
    </row>
    <row r="1313" spans="1:9" ht="16.8">
      <c r="A1313" t="str">
        <f t="shared" si="20"/>
        <v>28008_2</v>
      </c>
      <c r="B1313" s="131" t="s">
        <v>1654</v>
      </c>
      <c r="C1313" s="131" t="s">
        <v>114</v>
      </c>
      <c r="D1313" s="130">
        <v>19</v>
      </c>
      <c r="E1313" s="130">
        <v>2</v>
      </c>
      <c r="I1313" t="str">
        <f>VLOOKUP(C1313,rome!A:B,2,0)</f>
        <v>Employé / Employée de rayon libre-service</v>
      </c>
    </row>
    <row r="1314" spans="1:9" ht="16.8">
      <c r="A1314" t="str">
        <f t="shared" si="20"/>
        <v>28008_3</v>
      </c>
      <c r="B1314" s="131" t="s">
        <v>1654</v>
      </c>
      <c r="C1314" s="131" t="s">
        <v>136</v>
      </c>
      <c r="D1314" s="130">
        <v>18</v>
      </c>
      <c r="E1314" s="130">
        <v>3</v>
      </c>
      <c r="I1314" t="str">
        <f>VLOOKUP(C1314,rome!A:B,2,0)</f>
        <v>Agent / Agente de conditionnement</v>
      </c>
    </row>
    <row r="1315" spans="1:9" ht="16.8">
      <c r="A1315" t="str">
        <f t="shared" si="20"/>
        <v>28008_4</v>
      </c>
      <c r="B1315" s="131" t="s">
        <v>1654</v>
      </c>
      <c r="C1315" s="131" t="s">
        <v>122</v>
      </c>
      <c r="D1315" s="130">
        <v>14</v>
      </c>
      <c r="E1315" s="130">
        <v>4</v>
      </c>
      <c r="I1315" t="str">
        <f>VLOOKUP(C1315,rome!A:B,2,0)</f>
        <v>Secrétaire</v>
      </c>
    </row>
    <row r="1316" spans="1:9" ht="16.8">
      <c r="A1316" t="str">
        <f t="shared" si="20"/>
        <v>28008_5</v>
      </c>
      <c r="B1316" s="131" t="s">
        <v>1654</v>
      </c>
      <c r="C1316" s="131" t="s">
        <v>117</v>
      </c>
      <c r="D1316" s="130">
        <v>12</v>
      </c>
      <c r="E1316" s="130">
        <v>5</v>
      </c>
      <c r="I1316" t="str">
        <f>VLOOKUP(C1316,rome!A:B,2,0)</f>
        <v>Manutentionnaire</v>
      </c>
    </row>
    <row r="1317" spans="1:9" ht="16.8">
      <c r="A1317" t="str">
        <f t="shared" si="20"/>
        <v>28009_1</v>
      </c>
      <c r="B1317" s="131" t="s">
        <v>1655</v>
      </c>
      <c r="C1317" s="131" t="s">
        <v>135</v>
      </c>
      <c r="D1317" s="130">
        <v>0</v>
      </c>
      <c r="E1317" s="130">
        <v>1</v>
      </c>
      <c r="I1317" t="str">
        <f>VLOOKUP(C1317,rome!A:B,2,0)</f>
        <v>Cariste</v>
      </c>
    </row>
    <row r="1318" spans="1:9" ht="16.8">
      <c r="A1318" t="str">
        <f t="shared" si="20"/>
        <v>28009_2</v>
      </c>
      <c r="B1318" s="131" t="s">
        <v>1655</v>
      </c>
      <c r="C1318" s="131" t="s">
        <v>121</v>
      </c>
      <c r="D1318" s="130">
        <v>0</v>
      </c>
      <c r="E1318" s="130">
        <v>2</v>
      </c>
      <c r="I1318" t="str">
        <f>VLOOKUP(C1318,rome!A:B,2,0)</f>
        <v>Préparateur / Préparatrice de commandes</v>
      </c>
    </row>
    <row r="1319" spans="1:9" ht="16.8">
      <c r="A1319" t="str">
        <f t="shared" si="20"/>
        <v>28020_1</v>
      </c>
      <c r="B1319" s="131" t="s">
        <v>1656</v>
      </c>
      <c r="C1319" s="131" t="s">
        <v>114</v>
      </c>
      <c r="D1319" s="130">
        <v>63</v>
      </c>
      <c r="E1319" s="130">
        <v>1</v>
      </c>
      <c r="I1319" t="str">
        <f>VLOOKUP(C1319,rome!A:B,2,0)</f>
        <v>Employé / Employée de rayon libre-service</v>
      </c>
    </row>
    <row r="1320" spans="1:9" ht="16.8">
      <c r="A1320" t="str">
        <f t="shared" si="20"/>
        <v>28020_2</v>
      </c>
      <c r="B1320" s="131" t="s">
        <v>1656</v>
      </c>
      <c r="C1320" s="131" t="s">
        <v>2319</v>
      </c>
      <c r="D1320" s="130">
        <v>42</v>
      </c>
      <c r="E1320" s="130">
        <v>2</v>
      </c>
      <c r="I1320" t="str">
        <f>VLOOKUP(C1320,rome!A:B,2,0)</f>
        <v>Agent / Agente de propreté de locaux</v>
      </c>
    </row>
    <row r="1321" spans="1:9" ht="16.8">
      <c r="A1321" t="str">
        <f t="shared" si="20"/>
        <v>28020_3</v>
      </c>
      <c r="B1321" s="131" t="s">
        <v>1656</v>
      </c>
      <c r="C1321" s="131" t="s">
        <v>116</v>
      </c>
      <c r="D1321" s="130">
        <v>37</v>
      </c>
      <c r="E1321" s="130">
        <v>3</v>
      </c>
      <c r="I1321" t="str">
        <f>VLOOKUP(C1321,rome!A:B,2,0)</f>
        <v>Conducteur-livreur / Conductrice-livreuse</v>
      </c>
    </row>
    <row r="1322" spans="1:9" ht="16.8">
      <c r="A1322" t="str">
        <f t="shared" si="20"/>
        <v>28020_4</v>
      </c>
      <c r="B1322" s="131" t="s">
        <v>1656</v>
      </c>
      <c r="C1322" s="131" t="s">
        <v>136</v>
      </c>
      <c r="D1322" s="130">
        <v>36</v>
      </c>
      <c r="E1322" s="130">
        <v>4</v>
      </c>
      <c r="I1322" t="str">
        <f>VLOOKUP(C1322,rome!A:B,2,0)</f>
        <v>Agent / Agente de conditionnement</v>
      </c>
    </row>
    <row r="1323" spans="1:9" ht="16.8">
      <c r="A1323" t="str">
        <f t="shared" si="20"/>
        <v>28020_5</v>
      </c>
      <c r="B1323" s="131" t="s">
        <v>1656</v>
      </c>
      <c r="C1323" s="131" t="s">
        <v>118</v>
      </c>
      <c r="D1323" s="130">
        <v>30</v>
      </c>
      <c r="E1323" s="130">
        <v>5</v>
      </c>
      <c r="I1323" t="str">
        <f>VLOOKUP(C1323,rome!A:B,2,0)</f>
        <v>Vendeur / Vendeuse en prêt-à-porter</v>
      </c>
    </row>
    <row r="1324" spans="1:9" ht="16.8">
      <c r="A1324" t="str">
        <f t="shared" si="20"/>
        <v>50000_1</v>
      </c>
      <c r="B1324" s="131" t="s">
        <v>1657</v>
      </c>
      <c r="C1324" s="131" t="s">
        <v>128</v>
      </c>
      <c r="D1324" s="130">
        <v>6</v>
      </c>
      <c r="E1324" s="130">
        <v>1</v>
      </c>
      <c r="I1324" t="str">
        <f>VLOOKUP(C1324,rome!A:B,2,0)</f>
        <v>Hôte / Hôtesse de caisse</v>
      </c>
    </row>
    <row r="1325" spans="1:9" ht="16.8">
      <c r="A1325" t="str">
        <f t="shared" si="20"/>
        <v>50000_2</v>
      </c>
      <c r="B1325" s="131" t="s">
        <v>1657</v>
      </c>
      <c r="C1325" s="131" t="s">
        <v>113</v>
      </c>
      <c r="D1325" s="130">
        <v>6</v>
      </c>
      <c r="E1325" s="130">
        <v>2</v>
      </c>
      <c r="I1325" t="str">
        <f>VLOOKUP(C1325,rome!A:B,2,0)</f>
        <v>Employé familial / Employée familiale</v>
      </c>
    </row>
    <row r="1326" spans="1:9" ht="16.8">
      <c r="A1326" t="str">
        <f t="shared" si="20"/>
        <v>50000_3</v>
      </c>
      <c r="B1326" s="131" t="s">
        <v>1657</v>
      </c>
      <c r="C1326" s="131" t="s">
        <v>2319</v>
      </c>
      <c r="D1326" s="130">
        <v>6</v>
      </c>
      <c r="E1326" s="130">
        <v>3</v>
      </c>
      <c r="I1326" t="str">
        <f>VLOOKUP(C1326,rome!A:B,2,0)</f>
        <v>Agent / Agente de propreté de locaux</v>
      </c>
    </row>
    <row r="1327" spans="1:9" ht="16.8">
      <c r="A1327" t="str">
        <f t="shared" si="20"/>
        <v>50000_4</v>
      </c>
      <c r="B1327" s="131" t="s">
        <v>1657</v>
      </c>
      <c r="C1327" s="131" t="s">
        <v>114</v>
      </c>
      <c r="D1327" s="130">
        <v>5</v>
      </c>
      <c r="E1327" s="130">
        <v>4</v>
      </c>
      <c r="I1327" t="str">
        <f>VLOOKUP(C1327,rome!A:B,2,0)</f>
        <v>Employé / Employée de rayon libre-service</v>
      </c>
    </row>
    <row r="1328" spans="1:9" ht="16.8">
      <c r="A1328" t="str">
        <f t="shared" si="20"/>
        <v>50000_5</v>
      </c>
      <c r="B1328" s="131" t="s">
        <v>1657</v>
      </c>
      <c r="C1328" s="131" t="s">
        <v>120</v>
      </c>
      <c r="D1328" s="130">
        <v>4</v>
      </c>
      <c r="E1328" s="130">
        <v>5</v>
      </c>
      <c r="I1328" t="str">
        <f>VLOOKUP(C1328,rome!A:B,2,0)</f>
        <v>Agent / Agente d'entretien des espaces verts</v>
      </c>
    </row>
    <row r="1329" spans="1:9" ht="16.8">
      <c r="A1329" t="str">
        <f t="shared" si="20"/>
        <v>50008_1</v>
      </c>
      <c r="B1329" s="131" t="s">
        <v>1658</v>
      </c>
      <c r="C1329" s="131" t="s">
        <v>239</v>
      </c>
      <c r="D1329" s="130">
        <v>0</v>
      </c>
      <c r="E1329" s="130">
        <v>1</v>
      </c>
      <c r="I1329" t="str">
        <f>VLOOKUP(C1329,rome!A:B,2,0)</f>
        <v>Conseiller / Conseillère en développement personnel</v>
      </c>
    </row>
    <row r="1330" spans="1:9" ht="16.8">
      <c r="A1330" t="str">
        <f t="shared" si="20"/>
        <v>50008_2</v>
      </c>
      <c r="B1330" s="131" t="s">
        <v>1658</v>
      </c>
      <c r="C1330" s="131" t="s">
        <v>2319</v>
      </c>
      <c r="D1330" s="130">
        <v>0</v>
      </c>
      <c r="E1330" s="130">
        <v>2</v>
      </c>
      <c r="I1330" t="str">
        <f>VLOOKUP(C1330,rome!A:B,2,0)</f>
        <v>Agent / Agente de propreté de locaux</v>
      </c>
    </row>
    <row r="1331" spans="1:9" ht="16.8">
      <c r="A1331" t="str">
        <f t="shared" si="20"/>
        <v>50013_1</v>
      </c>
      <c r="B1331" s="131" t="s">
        <v>1659</v>
      </c>
      <c r="C1331" s="131" t="s">
        <v>2319</v>
      </c>
      <c r="D1331" s="130">
        <v>25</v>
      </c>
      <c r="E1331" s="130">
        <v>1</v>
      </c>
      <c r="I1331" t="str">
        <f>VLOOKUP(C1331,rome!A:B,2,0)</f>
        <v>Agent / Agente de propreté de locaux</v>
      </c>
    </row>
    <row r="1332" spans="1:9" ht="16.8">
      <c r="A1332" t="str">
        <f t="shared" si="20"/>
        <v>50013_2</v>
      </c>
      <c r="B1332" s="131" t="s">
        <v>1659</v>
      </c>
      <c r="C1332" s="131" t="s">
        <v>114</v>
      </c>
      <c r="D1332" s="130">
        <v>18</v>
      </c>
      <c r="E1332" s="130">
        <v>2</v>
      </c>
      <c r="I1332" t="str">
        <f>VLOOKUP(C1332,rome!A:B,2,0)</f>
        <v>Employé / Employée de rayon libre-service</v>
      </c>
    </row>
    <row r="1333" spans="1:9" ht="16.8">
      <c r="A1333" t="str">
        <f t="shared" si="20"/>
        <v>50013_3</v>
      </c>
      <c r="B1333" s="131" t="s">
        <v>1659</v>
      </c>
      <c r="C1333" s="131" t="s">
        <v>113</v>
      </c>
      <c r="D1333" s="130">
        <v>16</v>
      </c>
      <c r="E1333" s="130">
        <v>3</v>
      </c>
      <c r="I1333" t="str">
        <f>VLOOKUP(C1333,rome!A:B,2,0)</f>
        <v>Employé familial / Employée familiale</v>
      </c>
    </row>
    <row r="1334" spans="1:9" ht="16.8">
      <c r="A1334" t="str">
        <f t="shared" si="20"/>
        <v>50013_4</v>
      </c>
      <c r="B1334" s="131" t="s">
        <v>1659</v>
      </c>
      <c r="C1334" s="131" t="s">
        <v>128</v>
      </c>
      <c r="D1334" s="130">
        <v>15</v>
      </c>
      <c r="E1334" s="130">
        <v>4</v>
      </c>
      <c r="I1334" t="str">
        <f>VLOOKUP(C1334,rome!A:B,2,0)</f>
        <v>Hôte / Hôtesse de caisse</v>
      </c>
    </row>
    <row r="1335" spans="1:9" ht="16.8">
      <c r="A1335" t="str">
        <f t="shared" si="20"/>
        <v>50013_5</v>
      </c>
      <c r="B1335" s="131" t="s">
        <v>1659</v>
      </c>
      <c r="C1335" s="131" t="s">
        <v>117</v>
      </c>
      <c r="D1335" s="130">
        <v>15</v>
      </c>
      <c r="E1335" s="130">
        <v>5</v>
      </c>
      <c r="I1335" t="str">
        <f>VLOOKUP(C1335,rome!A:B,2,0)</f>
        <v>Manutentionnaire</v>
      </c>
    </row>
    <row r="1336" spans="1:9" ht="16.8">
      <c r="A1336" t="str">
        <f t="shared" si="20"/>
        <v>50021_1</v>
      </c>
      <c r="B1336" s="131" t="s">
        <v>1661</v>
      </c>
      <c r="C1336" s="131" t="s">
        <v>2319</v>
      </c>
      <c r="D1336" s="130">
        <v>31</v>
      </c>
      <c r="E1336" s="130">
        <v>1</v>
      </c>
      <c r="I1336" t="str">
        <f>VLOOKUP(C1336,rome!A:B,2,0)</f>
        <v>Agent / Agente de propreté de locaux</v>
      </c>
    </row>
    <row r="1337" spans="1:9" ht="16.8">
      <c r="A1337" t="str">
        <f t="shared" si="20"/>
        <v>50021_2</v>
      </c>
      <c r="B1337" s="131" t="s">
        <v>1661</v>
      </c>
      <c r="C1337" s="131" t="s">
        <v>114</v>
      </c>
      <c r="D1337" s="130">
        <v>26</v>
      </c>
      <c r="E1337" s="130">
        <v>2</v>
      </c>
      <c r="I1337" t="str">
        <f>VLOOKUP(C1337,rome!A:B,2,0)</f>
        <v>Employé / Employée de rayon libre-service</v>
      </c>
    </row>
    <row r="1338" spans="1:9" ht="16.8">
      <c r="A1338" t="str">
        <f t="shared" si="20"/>
        <v>50021_3</v>
      </c>
      <c r="B1338" s="131" t="s">
        <v>1661</v>
      </c>
      <c r="C1338" s="131" t="s">
        <v>113</v>
      </c>
      <c r="D1338" s="130">
        <v>21</v>
      </c>
      <c r="E1338" s="130">
        <v>3</v>
      </c>
      <c r="I1338" t="str">
        <f>VLOOKUP(C1338,rome!A:B,2,0)</f>
        <v>Employé familial / Employée familiale</v>
      </c>
    </row>
    <row r="1339" spans="1:9" ht="16.8">
      <c r="A1339" t="str">
        <f t="shared" si="20"/>
        <v>50021_4</v>
      </c>
      <c r="B1339" s="131" t="s">
        <v>1661</v>
      </c>
      <c r="C1339" s="131" t="s">
        <v>117</v>
      </c>
      <c r="D1339" s="130">
        <v>17</v>
      </c>
      <c r="E1339" s="130">
        <v>4</v>
      </c>
      <c r="I1339" t="str">
        <f>VLOOKUP(C1339,rome!A:B,2,0)</f>
        <v>Manutentionnaire</v>
      </c>
    </row>
    <row r="1340" spans="1:9" ht="16.8">
      <c r="A1340" t="str">
        <f t="shared" si="20"/>
        <v>50021_5</v>
      </c>
      <c r="B1340" s="131" t="s">
        <v>1661</v>
      </c>
      <c r="C1340" s="131" t="s">
        <v>116</v>
      </c>
      <c r="D1340" s="130">
        <v>17</v>
      </c>
      <c r="E1340" s="130">
        <v>5</v>
      </c>
      <c r="I1340" t="str">
        <f>VLOOKUP(C1340,rome!A:B,2,0)</f>
        <v>Conducteur-livreur / Conductrice-livreuse</v>
      </c>
    </row>
    <row r="1341" spans="1:9" ht="16.8">
      <c r="A1341" t="str">
        <f t="shared" si="20"/>
        <v>50036_1</v>
      </c>
      <c r="B1341" s="131" t="s">
        <v>1662</v>
      </c>
      <c r="C1341" s="131" t="s">
        <v>113</v>
      </c>
      <c r="D1341" s="130">
        <v>14</v>
      </c>
      <c r="E1341" s="130">
        <v>1</v>
      </c>
      <c r="I1341" t="str">
        <f>VLOOKUP(C1341,rome!A:B,2,0)</f>
        <v>Employé familial / Employée familiale</v>
      </c>
    </row>
    <row r="1342" spans="1:9" ht="16.8">
      <c r="A1342" t="str">
        <f t="shared" si="20"/>
        <v>50036_2</v>
      </c>
      <c r="B1342" s="131" t="s">
        <v>1662</v>
      </c>
      <c r="C1342" s="131" t="s">
        <v>2319</v>
      </c>
      <c r="D1342" s="130">
        <v>11</v>
      </c>
      <c r="E1342" s="130">
        <v>2</v>
      </c>
      <c r="I1342" t="str">
        <f>VLOOKUP(C1342,rome!A:B,2,0)</f>
        <v>Agent / Agente de propreté de locaux</v>
      </c>
    </row>
    <row r="1343" spans="1:9" ht="16.8">
      <c r="A1343" t="str">
        <f t="shared" si="20"/>
        <v>50036_3</v>
      </c>
      <c r="B1343" s="131" t="s">
        <v>1662</v>
      </c>
      <c r="C1343" s="131" t="s">
        <v>122</v>
      </c>
      <c r="D1343" s="130">
        <v>10</v>
      </c>
      <c r="E1343" s="130">
        <v>3</v>
      </c>
      <c r="I1343" t="str">
        <f>VLOOKUP(C1343,rome!A:B,2,0)</f>
        <v>Secrétaire</v>
      </c>
    </row>
    <row r="1344" spans="1:9" ht="16.8">
      <c r="A1344" t="str">
        <f t="shared" si="20"/>
        <v>50036_4</v>
      </c>
      <c r="B1344" s="131" t="s">
        <v>1662</v>
      </c>
      <c r="C1344" s="131" t="s">
        <v>120</v>
      </c>
      <c r="D1344" s="130">
        <v>8</v>
      </c>
      <c r="E1344" s="130">
        <v>4</v>
      </c>
      <c r="I1344" t="str">
        <f>VLOOKUP(C1344,rome!A:B,2,0)</f>
        <v>Agent / Agente d'entretien des espaces verts</v>
      </c>
    </row>
    <row r="1345" spans="1:9" ht="16.8">
      <c r="A1345" t="str">
        <f t="shared" si="20"/>
        <v>50036_5</v>
      </c>
      <c r="B1345" s="131" t="s">
        <v>1662</v>
      </c>
      <c r="C1345" s="131" t="s">
        <v>118</v>
      </c>
      <c r="D1345" s="130">
        <v>7</v>
      </c>
      <c r="E1345" s="130">
        <v>5</v>
      </c>
      <c r="I1345" t="str">
        <f>VLOOKUP(C1345,rome!A:B,2,0)</f>
        <v>Vendeur / Vendeuse en prêt-à-porter</v>
      </c>
    </row>
    <row r="1346" spans="1:9" ht="16.8">
      <c r="A1346" t="str">
        <f t="shared" si="20"/>
        <v>50044_1</v>
      </c>
      <c r="B1346" s="131" t="s">
        <v>1663</v>
      </c>
      <c r="C1346" s="131" t="s">
        <v>136</v>
      </c>
      <c r="D1346" s="130">
        <v>20</v>
      </c>
      <c r="E1346" s="130">
        <v>1</v>
      </c>
      <c r="I1346" t="str">
        <f>VLOOKUP(C1346,rome!A:B,2,0)</f>
        <v>Agent / Agente de conditionnement</v>
      </c>
    </row>
    <row r="1347" spans="1:9" ht="16.8">
      <c r="A1347" t="str">
        <f t="shared" ref="A1347:A1410" si="21">B1347&amp;"_"&amp;E1347</f>
        <v>50044_2</v>
      </c>
      <c r="B1347" s="131" t="s">
        <v>1663</v>
      </c>
      <c r="C1347" s="131" t="s">
        <v>2319</v>
      </c>
      <c r="D1347" s="130">
        <v>16</v>
      </c>
      <c r="E1347" s="130">
        <v>2</v>
      </c>
      <c r="I1347" t="str">
        <f>VLOOKUP(C1347,rome!A:B,2,0)</f>
        <v>Agent / Agente de propreté de locaux</v>
      </c>
    </row>
    <row r="1348" spans="1:9" ht="16.8">
      <c r="A1348" t="str">
        <f t="shared" si="21"/>
        <v>50044_3</v>
      </c>
      <c r="B1348" s="131" t="s">
        <v>1663</v>
      </c>
      <c r="C1348" s="131" t="s">
        <v>114</v>
      </c>
      <c r="D1348" s="130">
        <v>15</v>
      </c>
      <c r="E1348" s="130">
        <v>3</v>
      </c>
      <c r="I1348" t="str">
        <f>VLOOKUP(C1348,rome!A:B,2,0)</f>
        <v>Employé / Employée de rayon libre-service</v>
      </c>
    </row>
    <row r="1349" spans="1:9" ht="16.8">
      <c r="A1349" t="str">
        <f t="shared" si="21"/>
        <v>50044_4</v>
      </c>
      <c r="B1349" s="131" t="s">
        <v>1663</v>
      </c>
      <c r="C1349" s="131" t="s">
        <v>113</v>
      </c>
      <c r="D1349" s="130">
        <v>13</v>
      </c>
      <c r="E1349" s="130">
        <v>4</v>
      </c>
      <c r="I1349" t="str">
        <f>VLOOKUP(C1349,rome!A:B,2,0)</f>
        <v>Employé familial / Employée familiale</v>
      </c>
    </row>
    <row r="1350" spans="1:9" ht="16.8">
      <c r="A1350" t="str">
        <f t="shared" si="21"/>
        <v>50044_5</v>
      </c>
      <c r="B1350" s="131" t="s">
        <v>1663</v>
      </c>
      <c r="C1350" s="131" t="s">
        <v>128</v>
      </c>
      <c r="D1350" s="130">
        <v>7</v>
      </c>
      <c r="E1350" s="130">
        <v>5</v>
      </c>
      <c r="I1350" t="str">
        <f>VLOOKUP(C1350,rome!A:B,2,0)</f>
        <v>Hôte / Hôtesse de caisse</v>
      </c>
    </row>
    <row r="1351" spans="1:9" ht="16.8">
      <c r="A1351" t="str">
        <f t="shared" si="21"/>
        <v>50052_1</v>
      </c>
      <c r="B1351" s="131" t="s">
        <v>1664</v>
      </c>
      <c r="C1351" s="131" t="s">
        <v>113</v>
      </c>
      <c r="D1351" s="130">
        <v>23</v>
      </c>
      <c r="E1351" s="130">
        <v>1</v>
      </c>
      <c r="I1351" t="str">
        <f>VLOOKUP(C1351,rome!A:B,2,0)</f>
        <v>Employé familial / Employée familiale</v>
      </c>
    </row>
    <row r="1352" spans="1:9" ht="16.8">
      <c r="A1352" t="str">
        <f t="shared" si="21"/>
        <v>50052_2</v>
      </c>
      <c r="B1352" s="131" t="s">
        <v>1664</v>
      </c>
      <c r="C1352" s="131" t="s">
        <v>136</v>
      </c>
      <c r="D1352" s="130">
        <v>19</v>
      </c>
      <c r="E1352" s="130">
        <v>2</v>
      </c>
      <c r="I1352" t="str">
        <f>VLOOKUP(C1352,rome!A:B,2,0)</f>
        <v>Agent / Agente de conditionnement</v>
      </c>
    </row>
    <row r="1353" spans="1:9" ht="16.8">
      <c r="A1353" t="str">
        <f t="shared" si="21"/>
        <v>50052_3</v>
      </c>
      <c r="B1353" s="131" t="s">
        <v>1664</v>
      </c>
      <c r="C1353" s="131" t="s">
        <v>114</v>
      </c>
      <c r="D1353" s="130">
        <v>17</v>
      </c>
      <c r="E1353" s="130">
        <v>3</v>
      </c>
      <c r="I1353" t="str">
        <f>VLOOKUP(C1353,rome!A:B,2,0)</f>
        <v>Employé / Employée de rayon libre-service</v>
      </c>
    </row>
    <row r="1354" spans="1:9" ht="16.8">
      <c r="A1354" t="str">
        <f t="shared" si="21"/>
        <v>50052_4</v>
      </c>
      <c r="B1354" s="131" t="s">
        <v>1664</v>
      </c>
      <c r="C1354" s="131" t="s">
        <v>2319</v>
      </c>
      <c r="D1354" s="130">
        <v>16</v>
      </c>
      <c r="E1354" s="130">
        <v>4</v>
      </c>
      <c r="I1354" t="str">
        <f>VLOOKUP(C1354,rome!A:B,2,0)</f>
        <v>Agent / Agente de propreté de locaux</v>
      </c>
    </row>
    <row r="1355" spans="1:9" ht="16.8">
      <c r="A1355" t="str">
        <f t="shared" si="21"/>
        <v>50052_5</v>
      </c>
      <c r="B1355" s="131" t="s">
        <v>1664</v>
      </c>
      <c r="C1355" s="131" t="s">
        <v>128</v>
      </c>
      <c r="D1355" s="130">
        <v>10</v>
      </c>
      <c r="E1355" s="130">
        <v>5</v>
      </c>
      <c r="I1355" t="str">
        <f>VLOOKUP(C1355,rome!A:B,2,0)</f>
        <v>Hôte / Hôtesse de caisse</v>
      </c>
    </row>
    <row r="1356" spans="1:9" ht="16.8">
      <c r="A1356" t="str">
        <f t="shared" si="21"/>
        <v>50124_1</v>
      </c>
      <c r="B1356" s="131" t="s">
        <v>1665</v>
      </c>
      <c r="C1356" s="131" t="s">
        <v>2319</v>
      </c>
      <c r="D1356" s="130">
        <v>22</v>
      </c>
      <c r="E1356" s="130">
        <v>1</v>
      </c>
      <c r="I1356" t="str">
        <f>VLOOKUP(C1356,rome!A:B,2,0)</f>
        <v>Agent / Agente de propreté de locaux</v>
      </c>
    </row>
    <row r="1357" spans="1:9" ht="16.8">
      <c r="A1357" t="str">
        <f t="shared" si="21"/>
        <v>50124_2</v>
      </c>
      <c r="B1357" s="131" t="s">
        <v>1665</v>
      </c>
      <c r="C1357" s="131" t="s">
        <v>114</v>
      </c>
      <c r="D1357" s="130">
        <v>18</v>
      </c>
      <c r="E1357" s="130">
        <v>2</v>
      </c>
      <c r="I1357" t="str">
        <f>VLOOKUP(C1357,rome!A:B,2,0)</f>
        <v>Employé / Employée de rayon libre-service</v>
      </c>
    </row>
    <row r="1358" spans="1:9" ht="16.8">
      <c r="A1358" t="str">
        <f t="shared" si="21"/>
        <v>50124_3</v>
      </c>
      <c r="B1358" s="131" t="s">
        <v>1665</v>
      </c>
      <c r="C1358" s="131" t="s">
        <v>113</v>
      </c>
      <c r="D1358" s="130">
        <v>18</v>
      </c>
      <c r="E1358" s="130">
        <v>3</v>
      </c>
      <c r="I1358" t="str">
        <f>VLOOKUP(C1358,rome!A:B,2,0)</f>
        <v>Employé familial / Employée familiale</v>
      </c>
    </row>
    <row r="1359" spans="1:9" ht="16.8">
      <c r="A1359" t="str">
        <f t="shared" si="21"/>
        <v>50124_4</v>
      </c>
      <c r="B1359" s="131" t="s">
        <v>1665</v>
      </c>
      <c r="C1359" s="131" t="s">
        <v>117</v>
      </c>
      <c r="D1359" s="130">
        <v>13</v>
      </c>
      <c r="E1359" s="130">
        <v>4</v>
      </c>
      <c r="I1359" t="str">
        <f>VLOOKUP(C1359,rome!A:B,2,0)</f>
        <v>Manutentionnaire</v>
      </c>
    </row>
    <row r="1360" spans="1:9" ht="16.8">
      <c r="A1360" t="str">
        <f t="shared" si="21"/>
        <v>50124_5</v>
      </c>
      <c r="B1360" s="131" t="s">
        <v>1665</v>
      </c>
      <c r="C1360" s="131" t="s">
        <v>128</v>
      </c>
      <c r="D1360" s="130">
        <v>12</v>
      </c>
      <c r="E1360" s="130">
        <v>5</v>
      </c>
      <c r="I1360" t="str">
        <f>VLOOKUP(C1360,rome!A:B,2,0)</f>
        <v>Hôte / Hôtesse de caisse</v>
      </c>
    </row>
    <row r="1361" spans="1:9" ht="16.8">
      <c r="A1361" t="str">
        <f t="shared" si="21"/>
        <v>61007_1</v>
      </c>
      <c r="B1361" s="131" t="s">
        <v>1666</v>
      </c>
      <c r="C1361" s="131" t="s">
        <v>2319</v>
      </c>
      <c r="D1361" s="130">
        <v>20</v>
      </c>
      <c r="E1361" s="130">
        <v>1</v>
      </c>
      <c r="I1361" t="str">
        <f>VLOOKUP(C1361,rome!A:B,2,0)</f>
        <v>Agent / Agente de propreté de locaux</v>
      </c>
    </row>
    <row r="1362" spans="1:9" ht="16.8">
      <c r="A1362" t="str">
        <f t="shared" si="21"/>
        <v>61007_2</v>
      </c>
      <c r="B1362" s="131" t="s">
        <v>1666</v>
      </c>
      <c r="C1362" s="131" t="s">
        <v>113</v>
      </c>
      <c r="D1362" s="130">
        <v>12</v>
      </c>
      <c r="E1362" s="130">
        <v>2</v>
      </c>
      <c r="I1362" t="str">
        <f>VLOOKUP(C1362,rome!A:B,2,0)</f>
        <v>Employé familial / Employée familiale</v>
      </c>
    </row>
    <row r="1363" spans="1:9" ht="16.8">
      <c r="A1363" t="str">
        <f t="shared" si="21"/>
        <v>61007_3</v>
      </c>
      <c r="B1363" s="131" t="s">
        <v>1666</v>
      </c>
      <c r="C1363" s="131" t="s">
        <v>136</v>
      </c>
      <c r="D1363" s="130">
        <v>11</v>
      </c>
      <c r="E1363" s="130">
        <v>3</v>
      </c>
      <c r="I1363" t="str">
        <f>VLOOKUP(C1363,rome!A:B,2,0)</f>
        <v>Agent / Agente de conditionnement</v>
      </c>
    </row>
    <row r="1364" spans="1:9" ht="16.8">
      <c r="A1364" t="str">
        <f t="shared" si="21"/>
        <v>61007_4</v>
      </c>
      <c r="B1364" s="131" t="s">
        <v>1666</v>
      </c>
      <c r="C1364" s="131" t="s">
        <v>120</v>
      </c>
      <c r="D1364" s="130">
        <v>8</v>
      </c>
      <c r="E1364" s="130">
        <v>4</v>
      </c>
      <c r="I1364" t="str">
        <f>VLOOKUP(C1364,rome!A:B,2,0)</f>
        <v>Agent / Agente d'entretien des espaces verts</v>
      </c>
    </row>
    <row r="1365" spans="1:9" ht="16.8">
      <c r="A1365" t="str">
        <f t="shared" si="21"/>
        <v>61007_5</v>
      </c>
      <c r="B1365" s="131" t="s">
        <v>1666</v>
      </c>
      <c r="C1365" s="131" t="s">
        <v>2858</v>
      </c>
      <c r="D1365" s="130">
        <v>7</v>
      </c>
      <c r="E1365" s="130">
        <v>5</v>
      </c>
      <c r="I1365" t="str">
        <f>VLOOKUP(C1365,rome!A:B,2,0)</f>
        <v>Agent / Agente de production en industrie alimentaire</v>
      </c>
    </row>
    <row r="1366" spans="1:9" ht="16.8">
      <c r="A1366" t="str">
        <f t="shared" si="21"/>
        <v>61010_1</v>
      </c>
      <c r="B1366" s="131" t="s">
        <v>1667</v>
      </c>
      <c r="C1366" s="131" t="s">
        <v>139</v>
      </c>
      <c r="D1366" s="130">
        <v>0</v>
      </c>
      <c r="E1366" s="130">
        <v>1</v>
      </c>
      <c r="I1366" t="str">
        <f>VLOOKUP(C1366,rome!A:B,2,0)</f>
        <v>Serveur / Serveuse en restauration</v>
      </c>
    </row>
    <row r="1367" spans="1:9" ht="16.8">
      <c r="A1367" t="str">
        <f t="shared" si="21"/>
        <v>61016_1</v>
      </c>
      <c r="B1367" s="131" t="s">
        <v>1668</v>
      </c>
      <c r="C1367" s="131" t="s">
        <v>2319</v>
      </c>
      <c r="D1367" s="130">
        <v>75</v>
      </c>
      <c r="E1367" s="130">
        <v>1</v>
      </c>
      <c r="I1367" t="str">
        <f>VLOOKUP(C1367,rome!A:B,2,0)</f>
        <v>Agent / Agente de propreté de locaux</v>
      </c>
    </row>
    <row r="1368" spans="1:9" ht="16.8">
      <c r="A1368" t="str">
        <f t="shared" si="21"/>
        <v>61016_2</v>
      </c>
      <c r="B1368" s="131" t="s">
        <v>1668</v>
      </c>
      <c r="C1368" s="131" t="s">
        <v>114</v>
      </c>
      <c r="D1368" s="130">
        <v>58</v>
      </c>
      <c r="E1368" s="130">
        <v>2</v>
      </c>
      <c r="I1368" t="str">
        <f>VLOOKUP(C1368,rome!A:B,2,0)</f>
        <v>Employé / Employée de rayon libre-service</v>
      </c>
    </row>
    <row r="1369" spans="1:9" ht="16.8">
      <c r="A1369" t="str">
        <f t="shared" si="21"/>
        <v>61016_3</v>
      </c>
      <c r="B1369" s="131" t="s">
        <v>1668</v>
      </c>
      <c r="C1369" s="131" t="s">
        <v>113</v>
      </c>
      <c r="D1369" s="130">
        <v>31</v>
      </c>
      <c r="E1369" s="130">
        <v>3</v>
      </c>
      <c r="I1369" t="str">
        <f>VLOOKUP(C1369,rome!A:B,2,0)</f>
        <v>Employé familial / Employée familiale</v>
      </c>
    </row>
    <row r="1370" spans="1:9" ht="16.8">
      <c r="A1370" t="str">
        <f t="shared" si="21"/>
        <v>61016_4</v>
      </c>
      <c r="B1370" s="131" t="s">
        <v>1668</v>
      </c>
      <c r="C1370" s="131" t="s">
        <v>120</v>
      </c>
      <c r="D1370" s="130">
        <v>27</v>
      </c>
      <c r="E1370" s="130">
        <v>4</v>
      </c>
      <c r="I1370" t="str">
        <f>VLOOKUP(C1370,rome!A:B,2,0)</f>
        <v>Agent / Agente d'entretien des espaces verts</v>
      </c>
    </row>
    <row r="1371" spans="1:9" ht="16.8">
      <c r="A1371" t="str">
        <f t="shared" si="21"/>
        <v>61016_5</v>
      </c>
      <c r="B1371" s="131" t="s">
        <v>1668</v>
      </c>
      <c r="C1371" s="131" t="s">
        <v>118</v>
      </c>
      <c r="D1371" s="130">
        <v>19</v>
      </c>
      <c r="E1371" s="130">
        <v>5</v>
      </c>
      <c r="I1371" t="str">
        <f>VLOOKUP(C1371,rome!A:B,2,0)</f>
        <v>Vendeur / Vendeuse en prêt-à-porter</v>
      </c>
    </row>
    <row r="1372" spans="1:9" ht="16.8">
      <c r="A1372" t="str">
        <f t="shared" si="21"/>
        <v>61024_1</v>
      </c>
      <c r="B1372" s="131" t="s">
        <v>1669</v>
      </c>
      <c r="C1372" s="131" t="s">
        <v>2319</v>
      </c>
      <c r="D1372" s="130">
        <v>36</v>
      </c>
      <c r="E1372" s="130">
        <v>1</v>
      </c>
      <c r="I1372" t="str">
        <f>VLOOKUP(C1372,rome!A:B,2,0)</f>
        <v>Agent / Agente de propreté de locaux</v>
      </c>
    </row>
    <row r="1373" spans="1:9" ht="16.8">
      <c r="A1373" t="str">
        <f t="shared" si="21"/>
        <v>61024_2</v>
      </c>
      <c r="B1373" s="131" t="s">
        <v>1669</v>
      </c>
      <c r="C1373" s="131" t="s">
        <v>136</v>
      </c>
      <c r="D1373" s="130">
        <v>27</v>
      </c>
      <c r="E1373" s="130">
        <v>2</v>
      </c>
      <c r="I1373" t="str">
        <f>VLOOKUP(C1373,rome!A:B,2,0)</f>
        <v>Agent / Agente de conditionnement</v>
      </c>
    </row>
    <row r="1374" spans="1:9" ht="16.8">
      <c r="A1374" t="str">
        <f t="shared" si="21"/>
        <v>61024_3</v>
      </c>
      <c r="B1374" s="131" t="s">
        <v>1669</v>
      </c>
      <c r="C1374" s="131" t="s">
        <v>114</v>
      </c>
      <c r="D1374" s="130">
        <v>22</v>
      </c>
      <c r="E1374" s="130">
        <v>3</v>
      </c>
      <c r="I1374" t="str">
        <f>VLOOKUP(C1374,rome!A:B,2,0)</f>
        <v>Employé / Employée de rayon libre-service</v>
      </c>
    </row>
    <row r="1375" spans="1:9" ht="16.8">
      <c r="A1375" t="str">
        <f t="shared" si="21"/>
        <v>61024_4</v>
      </c>
      <c r="B1375" s="131" t="s">
        <v>1669</v>
      </c>
      <c r="C1375" s="131" t="s">
        <v>120</v>
      </c>
      <c r="D1375" s="130">
        <v>19</v>
      </c>
      <c r="E1375" s="130">
        <v>4</v>
      </c>
      <c r="I1375" t="str">
        <f>VLOOKUP(C1375,rome!A:B,2,0)</f>
        <v>Agent / Agente d'entretien des espaces verts</v>
      </c>
    </row>
    <row r="1376" spans="1:9" ht="16.8">
      <c r="A1376" t="str">
        <f t="shared" si="21"/>
        <v>61024_5</v>
      </c>
      <c r="B1376" s="131" t="s">
        <v>1669</v>
      </c>
      <c r="C1376" s="131" t="s">
        <v>2858</v>
      </c>
      <c r="D1376" s="130">
        <v>15</v>
      </c>
      <c r="E1376" s="130">
        <v>5</v>
      </c>
      <c r="I1376" t="str">
        <f>VLOOKUP(C1376,rome!A:B,2,0)</f>
        <v>Agent / Agente de production en industrie alimentaire</v>
      </c>
    </row>
    <row r="1377" spans="1:9" ht="16.8">
      <c r="A1377" t="str">
        <f t="shared" si="21"/>
        <v>61032_1</v>
      </c>
      <c r="B1377" s="131" t="s">
        <v>1670</v>
      </c>
      <c r="C1377" s="131" t="s">
        <v>2319</v>
      </c>
      <c r="D1377" s="130">
        <v>45</v>
      </c>
      <c r="E1377" s="130">
        <v>1</v>
      </c>
      <c r="I1377" t="str">
        <f>VLOOKUP(C1377,rome!A:B,2,0)</f>
        <v>Agent / Agente de propreté de locaux</v>
      </c>
    </row>
    <row r="1378" spans="1:9" ht="16.8">
      <c r="A1378" t="str">
        <f t="shared" si="21"/>
        <v>61032_2</v>
      </c>
      <c r="B1378" s="131" t="s">
        <v>1670</v>
      </c>
      <c r="C1378" s="131" t="s">
        <v>120</v>
      </c>
      <c r="D1378" s="130">
        <v>31</v>
      </c>
      <c r="E1378" s="130">
        <v>2</v>
      </c>
      <c r="I1378" t="str">
        <f>VLOOKUP(C1378,rome!A:B,2,0)</f>
        <v>Agent / Agente d'entretien des espaces verts</v>
      </c>
    </row>
    <row r="1379" spans="1:9" ht="16.8">
      <c r="A1379" t="str">
        <f t="shared" si="21"/>
        <v>61032_3</v>
      </c>
      <c r="B1379" s="131" t="s">
        <v>1670</v>
      </c>
      <c r="C1379" s="131" t="s">
        <v>114</v>
      </c>
      <c r="D1379" s="130">
        <v>27</v>
      </c>
      <c r="E1379" s="130">
        <v>3</v>
      </c>
      <c r="I1379" t="str">
        <f>VLOOKUP(C1379,rome!A:B,2,0)</f>
        <v>Employé / Employée de rayon libre-service</v>
      </c>
    </row>
    <row r="1380" spans="1:9" ht="16.8">
      <c r="A1380" t="str">
        <f t="shared" si="21"/>
        <v>61032_4</v>
      </c>
      <c r="B1380" s="131" t="s">
        <v>1670</v>
      </c>
      <c r="C1380" s="131" t="s">
        <v>113</v>
      </c>
      <c r="D1380" s="130">
        <v>24</v>
      </c>
      <c r="E1380" s="130">
        <v>4</v>
      </c>
      <c r="I1380" t="str">
        <f>VLOOKUP(C1380,rome!A:B,2,0)</f>
        <v>Employé familial / Employée familiale</v>
      </c>
    </row>
    <row r="1381" spans="1:9" ht="16.8">
      <c r="A1381" t="str">
        <f t="shared" si="21"/>
        <v>61032_5</v>
      </c>
      <c r="B1381" s="131" t="s">
        <v>1670</v>
      </c>
      <c r="C1381" s="131" t="s">
        <v>136</v>
      </c>
      <c r="D1381" s="130">
        <v>23</v>
      </c>
      <c r="E1381" s="130">
        <v>5</v>
      </c>
      <c r="I1381" t="str">
        <f>VLOOKUP(C1381,rome!A:B,2,0)</f>
        <v>Agent / Agente de conditionnement</v>
      </c>
    </row>
    <row r="1382" spans="1:9" ht="16.8">
      <c r="A1382" t="str">
        <f t="shared" si="21"/>
        <v>61040_1</v>
      </c>
      <c r="B1382" s="131" t="s">
        <v>1671</v>
      </c>
      <c r="C1382" s="131" t="s">
        <v>2319</v>
      </c>
      <c r="D1382" s="130">
        <v>33</v>
      </c>
      <c r="E1382" s="130">
        <v>1</v>
      </c>
      <c r="I1382" t="str">
        <f>VLOOKUP(C1382,rome!A:B,2,0)</f>
        <v>Agent / Agente de propreté de locaux</v>
      </c>
    </row>
    <row r="1383" spans="1:9" ht="16.8">
      <c r="A1383" t="str">
        <f t="shared" si="21"/>
        <v>61040_2</v>
      </c>
      <c r="B1383" s="131" t="s">
        <v>1671</v>
      </c>
      <c r="C1383" s="131" t="s">
        <v>120</v>
      </c>
      <c r="D1383" s="130">
        <v>29</v>
      </c>
      <c r="E1383" s="130">
        <v>2</v>
      </c>
      <c r="I1383" t="str">
        <f>VLOOKUP(C1383,rome!A:B,2,0)</f>
        <v>Agent / Agente d'entretien des espaces verts</v>
      </c>
    </row>
    <row r="1384" spans="1:9" ht="16.8">
      <c r="A1384" t="str">
        <f t="shared" si="21"/>
        <v>61040_3</v>
      </c>
      <c r="B1384" s="131" t="s">
        <v>1671</v>
      </c>
      <c r="C1384" s="131" t="s">
        <v>113</v>
      </c>
      <c r="D1384" s="130">
        <v>26</v>
      </c>
      <c r="E1384" s="130">
        <v>3</v>
      </c>
      <c r="I1384" t="str">
        <f>VLOOKUP(C1384,rome!A:B,2,0)</f>
        <v>Employé familial / Employée familiale</v>
      </c>
    </row>
    <row r="1385" spans="1:9" ht="16.8">
      <c r="A1385" t="str">
        <f t="shared" si="21"/>
        <v>61040_4</v>
      </c>
      <c r="B1385" s="131" t="s">
        <v>1671</v>
      </c>
      <c r="C1385" s="131" t="s">
        <v>114</v>
      </c>
      <c r="D1385" s="130">
        <v>23</v>
      </c>
      <c r="E1385" s="130">
        <v>4</v>
      </c>
      <c r="I1385" t="str">
        <f>VLOOKUP(C1385,rome!A:B,2,0)</f>
        <v>Employé / Employée de rayon libre-service</v>
      </c>
    </row>
    <row r="1386" spans="1:9" ht="16.8">
      <c r="A1386" t="str">
        <f t="shared" si="21"/>
        <v>61040_5</v>
      </c>
      <c r="B1386" s="131" t="s">
        <v>1671</v>
      </c>
      <c r="C1386" s="131" t="s">
        <v>136</v>
      </c>
      <c r="D1386" s="130">
        <v>15</v>
      </c>
      <c r="E1386" s="130">
        <v>5</v>
      </c>
      <c r="I1386" t="str">
        <f>VLOOKUP(C1386,rome!A:B,2,0)</f>
        <v>Agent / Agente de conditionnement</v>
      </c>
    </row>
    <row r="1387" spans="1:9" ht="16.8">
      <c r="A1387" t="str">
        <f t="shared" si="21"/>
        <v>61055_1</v>
      </c>
      <c r="B1387" s="131" t="s">
        <v>1672</v>
      </c>
      <c r="C1387" s="131" t="s">
        <v>136</v>
      </c>
      <c r="D1387" s="130">
        <v>20</v>
      </c>
      <c r="E1387" s="130">
        <v>1</v>
      </c>
      <c r="I1387" t="str">
        <f>VLOOKUP(C1387,rome!A:B,2,0)</f>
        <v>Agent / Agente de conditionnement</v>
      </c>
    </row>
    <row r="1388" spans="1:9" ht="16.8">
      <c r="A1388" t="str">
        <f t="shared" si="21"/>
        <v>61055_2</v>
      </c>
      <c r="B1388" s="131" t="s">
        <v>1672</v>
      </c>
      <c r="C1388" s="131" t="s">
        <v>113</v>
      </c>
      <c r="D1388" s="130">
        <v>18</v>
      </c>
      <c r="E1388" s="130">
        <v>2</v>
      </c>
      <c r="I1388" t="str">
        <f>VLOOKUP(C1388,rome!A:B,2,0)</f>
        <v>Employé familial / Employée familiale</v>
      </c>
    </row>
    <row r="1389" spans="1:9" ht="16.8">
      <c r="A1389" t="str">
        <f t="shared" si="21"/>
        <v>61055_3</v>
      </c>
      <c r="B1389" s="131" t="s">
        <v>1672</v>
      </c>
      <c r="C1389" s="131" t="s">
        <v>2319</v>
      </c>
      <c r="D1389" s="130">
        <v>16</v>
      </c>
      <c r="E1389" s="130">
        <v>3</v>
      </c>
      <c r="I1389" t="str">
        <f>VLOOKUP(C1389,rome!A:B,2,0)</f>
        <v>Agent / Agente de propreté de locaux</v>
      </c>
    </row>
    <row r="1390" spans="1:9" ht="16.8">
      <c r="A1390" t="str">
        <f t="shared" si="21"/>
        <v>61055_4</v>
      </c>
      <c r="B1390" s="131" t="s">
        <v>1672</v>
      </c>
      <c r="C1390" s="131" t="s">
        <v>120</v>
      </c>
      <c r="D1390" s="130">
        <v>10</v>
      </c>
      <c r="E1390" s="130">
        <v>4</v>
      </c>
      <c r="I1390" t="str">
        <f>VLOOKUP(C1390,rome!A:B,2,0)</f>
        <v>Agent / Agente d'entretien des espaces verts</v>
      </c>
    </row>
    <row r="1391" spans="1:9" ht="16.8">
      <c r="A1391" t="str">
        <f t="shared" si="21"/>
        <v>61055_5</v>
      </c>
      <c r="B1391" s="131" t="s">
        <v>1672</v>
      </c>
      <c r="C1391" s="131" t="s">
        <v>116</v>
      </c>
      <c r="D1391" s="130">
        <v>10</v>
      </c>
      <c r="E1391" s="130">
        <v>5</v>
      </c>
      <c r="I1391" t="str">
        <f>VLOOKUP(C1391,rome!A:B,2,0)</f>
        <v>Conducteur-livreur / Conductrice-livreuse</v>
      </c>
    </row>
    <row r="1392" spans="1:9" ht="16.8">
      <c r="A1392" t="str">
        <f t="shared" si="21"/>
        <v>72022_1</v>
      </c>
      <c r="B1392" s="131" t="s">
        <v>1673</v>
      </c>
      <c r="C1392" s="131" t="s">
        <v>120</v>
      </c>
      <c r="D1392" s="130">
        <v>1</v>
      </c>
      <c r="E1392" s="130">
        <v>1</v>
      </c>
      <c r="I1392" t="str">
        <f>VLOOKUP(C1392,rome!A:B,2,0)</f>
        <v>Agent / Agente d'entretien des espaces verts</v>
      </c>
    </row>
    <row r="1393" spans="1:9" ht="16.8">
      <c r="A1393" t="str">
        <f t="shared" si="21"/>
        <v>72022_2</v>
      </c>
      <c r="B1393" s="131" t="s">
        <v>1673</v>
      </c>
      <c r="C1393" s="131" t="s">
        <v>1960</v>
      </c>
      <c r="D1393" s="130">
        <v>1</v>
      </c>
      <c r="E1393" s="130">
        <v>2</v>
      </c>
      <c r="I1393" t="str">
        <f>VLOOKUP(C1393,rome!A:B,2,0)</f>
        <v>Gérant / Gérante de café, bar-brasserie</v>
      </c>
    </row>
    <row r="1394" spans="1:9" ht="16.8">
      <c r="A1394" t="str">
        <f t="shared" si="21"/>
        <v>72022_3</v>
      </c>
      <c r="B1394" s="131" t="s">
        <v>1673</v>
      </c>
      <c r="C1394" s="131" t="s">
        <v>2319</v>
      </c>
      <c r="D1394" s="130">
        <v>1</v>
      </c>
      <c r="E1394" s="130">
        <v>3</v>
      </c>
      <c r="I1394" t="str">
        <f>VLOOKUP(C1394,rome!A:B,2,0)</f>
        <v>Agent / Agente de propreté de locaux</v>
      </c>
    </row>
    <row r="1395" spans="1:9" ht="16.8">
      <c r="A1395" t="str">
        <f t="shared" si="21"/>
        <v>72022_4</v>
      </c>
      <c r="B1395" s="131" t="s">
        <v>1673</v>
      </c>
      <c r="C1395" s="131" t="s">
        <v>135</v>
      </c>
      <c r="D1395" s="130">
        <v>1</v>
      </c>
      <c r="E1395" s="130">
        <v>4</v>
      </c>
      <c r="I1395" t="str">
        <f>VLOOKUP(C1395,rome!A:B,2,0)</f>
        <v>Cariste</v>
      </c>
    </row>
    <row r="1396" spans="1:9" ht="16.8">
      <c r="A1396" t="str">
        <f t="shared" si="21"/>
        <v>72022_5</v>
      </c>
      <c r="B1396" s="131" t="s">
        <v>1673</v>
      </c>
      <c r="C1396" s="131" t="s">
        <v>117</v>
      </c>
      <c r="D1396" s="130">
        <v>1</v>
      </c>
      <c r="E1396" s="130">
        <v>5</v>
      </c>
      <c r="I1396" t="str">
        <f>VLOOKUP(C1396,rome!A:B,2,0)</f>
        <v>Manutentionnaire</v>
      </c>
    </row>
    <row r="1397" spans="1:9" ht="16.8">
      <c r="A1397" t="str">
        <f t="shared" si="21"/>
        <v>72035_1</v>
      </c>
      <c r="B1397" s="131" t="s">
        <v>1674</v>
      </c>
      <c r="C1397" s="131" t="s">
        <v>114</v>
      </c>
      <c r="D1397" s="130">
        <v>4</v>
      </c>
      <c r="E1397" s="130">
        <v>1</v>
      </c>
      <c r="I1397" t="str">
        <f>VLOOKUP(C1397,rome!A:B,2,0)</f>
        <v>Employé / Employée de rayon libre-service</v>
      </c>
    </row>
    <row r="1398" spans="1:9" ht="16.8">
      <c r="A1398" t="str">
        <f t="shared" si="21"/>
        <v>72035_2</v>
      </c>
      <c r="B1398" s="131" t="s">
        <v>1674</v>
      </c>
      <c r="C1398" s="131" t="s">
        <v>112</v>
      </c>
      <c r="D1398" s="130">
        <v>3</v>
      </c>
      <c r="E1398" s="130">
        <v>2</v>
      </c>
      <c r="I1398" t="str">
        <f>VLOOKUP(C1398,rome!A:B,2,0)</f>
        <v>Agent / Agente de nettoyage industriel</v>
      </c>
    </row>
    <row r="1399" spans="1:9" ht="16.8">
      <c r="A1399" t="str">
        <f t="shared" si="21"/>
        <v>72035_3</v>
      </c>
      <c r="B1399" s="131" t="s">
        <v>1674</v>
      </c>
      <c r="C1399" s="131" t="s">
        <v>120</v>
      </c>
      <c r="D1399" s="130">
        <v>2</v>
      </c>
      <c r="E1399" s="130">
        <v>3</v>
      </c>
      <c r="I1399" t="str">
        <f>VLOOKUP(C1399,rome!A:B,2,0)</f>
        <v>Agent / Agente d'entretien des espaces verts</v>
      </c>
    </row>
    <row r="1400" spans="1:9" ht="16.8">
      <c r="A1400" t="str">
        <f t="shared" si="21"/>
        <v>72035_4</v>
      </c>
      <c r="B1400" s="131" t="s">
        <v>1674</v>
      </c>
      <c r="C1400" s="131" t="s">
        <v>128</v>
      </c>
      <c r="D1400" s="130">
        <v>2</v>
      </c>
      <c r="E1400" s="130">
        <v>4</v>
      </c>
      <c r="I1400" t="str">
        <f>VLOOKUP(C1400,rome!A:B,2,0)</f>
        <v>Hôte / Hôtesse de caisse</v>
      </c>
    </row>
    <row r="1401" spans="1:9" ht="16.8">
      <c r="A1401" t="str">
        <f t="shared" si="21"/>
        <v>72035_5</v>
      </c>
      <c r="B1401" s="131" t="s">
        <v>1674</v>
      </c>
      <c r="C1401" s="131" t="s">
        <v>2858</v>
      </c>
      <c r="D1401" s="130">
        <v>2</v>
      </c>
      <c r="E1401" s="130">
        <v>5</v>
      </c>
      <c r="I1401" t="str">
        <f>VLOOKUP(C1401,rome!A:B,2,0)</f>
        <v>Agent / Agente de production en industrie alimentaire</v>
      </c>
    </row>
    <row r="1402" spans="1:9" ht="16.8">
      <c r="A1402" t="str">
        <f t="shared" si="21"/>
        <v>72051_1</v>
      </c>
      <c r="B1402" s="131" t="s">
        <v>1675</v>
      </c>
      <c r="C1402" s="131" t="s">
        <v>113</v>
      </c>
      <c r="D1402" s="130">
        <v>15</v>
      </c>
      <c r="E1402" s="130">
        <v>1</v>
      </c>
      <c r="I1402" t="str">
        <f>VLOOKUP(C1402,rome!A:B,2,0)</f>
        <v>Employé familial / Employée familiale</v>
      </c>
    </row>
    <row r="1403" spans="1:9" ht="16.8">
      <c r="A1403" t="str">
        <f t="shared" si="21"/>
        <v>72051_2</v>
      </c>
      <c r="B1403" s="131" t="s">
        <v>1675</v>
      </c>
      <c r="C1403" s="131" t="s">
        <v>114</v>
      </c>
      <c r="D1403" s="130">
        <v>11</v>
      </c>
      <c r="E1403" s="130">
        <v>2</v>
      </c>
      <c r="I1403" t="str">
        <f>VLOOKUP(C1403,rome!A:B,2,0)</f>
        <v>Employé / Employée de rayon libre-service</v>
      </c>
    </row>
    <row r="1404" spans="1:9" ht="16.8">
      <c r="A1404" t="str">
        <f t="shared" si="21"/>
        <v>72051_3</v>
      </c>
      <c r="B1404" s="131" t="s">
        <v>1675</v>
      </c>
      <c r="C1404" s="131" t="s">
        <v>136</v>
      </c>
      <c r="D1404" s="130">
        <v>9</v>
      </c>
      <c r="E1404" s="130">
        <v>3</v>
      </c>
      <c r="I1404" t="str">
        <f>VLOOKUP(C1404,rome!A:B,2,0)</f>
        <v>Agent / Agente de conditionnement</v>
      </c>
    </row>
    <row r="1405" spans="1:9" ht="16.8">
      <c r="A1405" t="str">
        <f t="shared" si="21"/>
        <v>72051_4</v>
      </c>
      <c r="B1405" s="131" t="s">
        <v>1675</v>
      </c>
      <c r="C1405" s="131" t="s">
        <v>2319</v>
      </c>
      <c r="D1405" s="130">
        <v>8</v>
      </c>
      <c r="E1405" s="130">
        <v>4</v>
      </c>
      <c r="I1405" t="str">
        <f>VLOOKUP(C1405,rome!A:B,2,0)</f>
        <v>Agent / Agente de propreté de locaux</v>
      </c>
    </row>
    <row r="1406" spans="1:9" ht="16.8">
      <c r="A1406" t="str">
        <f t="shared" si="21"/>
        <v>72051_5</v>
      </c>
      <c r="B1406" s="131" t="s">
        <v>1675</v>
      </c>
      <c r="C1406" s="131" t="s">
        <v>2240</v>
      </c>
      <c r="D1406" s="130">
        <v>6</v>
      </c>
      <c r="E1406" s="130">
        <v>5</v>
      </c>
      <c r="I1406" t="str">
        <f>VLOOKUP(C1406,rome!A:B,2,0)</f>
        <v>Assistant / Assistante de vie aux familles</v>
      </c>
    </row>
    <row r="1407" spans="1:9" ht="16.8">
      <c r="A1407" t="str">
        <f t="shared" si="21"/>
        <v>76013_1</v>
      </c>
      <c r="B1407" s="131" t="s">
        <v>1676</v>
      </c>
      <c r="C1407" s="131" t="s">
        <v>2319</v>
      </c>
      <c r="D1407" s="130">
        <v>36</v>
      </c>
      <c r="E1407" s="130">
        <v>1</v>
      </c>
      <c r="I1407" t="str">
        <f>VLOOKUP(C1407,rome!A:B,2,0)</f>
        <v>Agent / Agente de propreté de locaux</v>
      </c>
    </row>
    <row r="1408" spans="1:9" ht="16.8">
      <c r="A1408" t="str">
        <f t="shared" si="21"/>
        <v>76013_2</v>
      </c>
      <c r="B1408" s="131" t="s">
        <v>1676</v>
      </c>
      <c r="C1408" s="131" t="s">
        <v>114</v>
      </c>
      <c r="D1408" s="130">
        <v>22</v>
      </c>
      <c r="E1408" s="130">
        <v>2</v>
      </c>
      <c r="I1408" t="str">
        <f>VLOOKUP(C1408,rome!A:B,2,0)</f>
        <v>Employé / Employée de rayon libre-service</v>
      </c>
    </row>
    <row r="1409" spans="1:9" ht="16.8">
      <c r="A1409" t="str">
        <f t="shared" si="21"/>
        <v>76013_3</v>
      </c>
      <c r="B1409" s="131" t="s">
        <v>1676</v>
      </c>
      <c r="C1409" s="131" t="s">
        <v>113</v>
      </c>
      <c r="D1409" s="130">
        <v>21</v>
      </c>
      <c r="E1409" s="130">
        <v>3</v>
      </c>
      <c r="I1409" t="str">
        <f>VLOOKUP(C1409,rome!A:B,2,0)</f>
        <v>Employé familial / Employée familiale</v>
      </c>
    </row>
    <row r="1410" spans="1:9" ht="16.8">
      <c r="A1410" t="str">
        <f t="shared" si="21"/>
        <v>76013_4</v>
      </c>
      <c r="B1410" s="131" t="s">
        <v>1676</v>
      </c>
      <c r="C1410" s="131" t="s">
        <v>118</v>
      </c>
      <c r="D1410" s="130">
        <v>19</v>
      </c>
      <c r="E1410" s="130">
        <v>4</v>
      </c>
      <c r="I1410" t="str">
        <f>VLOOKUP(C1410,rome!A:B,2,0)</f>
        <v>Vendeur / Vendeuse en prêt-à-porter</v>
      </c>
    </row>
    <row r="1411" spans="1:9" ht="16.8">
      <c r="A1411" t="str">
        <f t="shared" ref="A1411:A1474" si="22">B1411&amp;"_"&amp;E1411</f>
        <v>76013_5</v>
      </c>
      <c r="B1411" s="131" t="s">
        <v>1676</v>
      </c>
      <c r="C1411" s="131" t="s">
        <v>116</v>
      </c>
      <c r="D1411" s="130">
        <v>18</v>
      </c>
      <c r="E1411" s="130">
        <v>5</v>
      </c>
      <c r="I1411" t="str">
        <f>VLOOKUP(C1411,rome!A:B,2,0)</f>
        <v>Conducteur-livreur / Conductrice-livreuse</v>
      </c>
    </row>
    <row r="1412" spans="1:9" ht="16.8">
      <c r="A1412" t="str">
        <f t="shared" si="22"/>
        <v>76019_1</v>
      </c>
      <c r="B1412" s="131" t="s">
        <v>1677</v>
      </c>
      <c r="C1412" s="131" t="s">
        <v>277</v>
      </c>
      <c r="D1412" s="130">
        <v>0</v>
      </c>
      <c r="E1412" s="130">
        <v>1</v>
      </c>
      <c r="I1412" t="str">
        <f>VLOOKUP(C1412,rome!A:B,2,0)</f>
        <v>Exploitant / Exploitante agricole</v>
      </c>
    </row>
    <row r="1413" spans="1:9" ht="16.8">
      <c r="A1413" t="str">
        <f t="shared" si="22"/>
        <v>76019_2</v>
      </c>
      <c r="B1413" s="131" t="s">
        <v>1677</v>
      </c>
      <c r="C1413" s="131" t="s">
        <v>426</v>
      </c>
      <c r="D1413" s="130">
        <v>0</v>
      </c>
      <c r="E1413" s="130">
        <v>2</v>
      </c>
      <c r="I1413" t="str">
        <f>VLOOKUP(C1413,rome!A:B,2,0)</f>
        <v>Cordonnier / Cordonnière</v>
      </c>
    </row>
    <row r="1414" spans="1:9" ht="16.8">
      <c r="A1414" t="str">
        <f t="shared" si="22"/>
        <v>76019_3</v>
      </c>
      <c r="B1414" s="131" t="s">
        <v>1677</v>
      </c>
      <c r="C1414" s="131" t="s">
        <v>1814</v>
      </c>
      <c r="D1414" s="130">
        <v>0</v>
      </c>
      <c r="E1414" s="130">
        <v>3</v>
      </c>
      <c r="I1414" t="str">
        <f>VLOOKUP(C1414,rome!A:B,2,0)</f>
        <v>Commercial / Commerciale auprès d'une clientèle d'entreprises</v>
      </c>
    </row>
    <row r="1415" spans="1:9" ht="16.8">
      <c r="A1415" t="str">
        <f t="shared" si="22"/>
        <v>76019_4</v>
      </c>
      <c r="B1415" s="131" t="s">
        <v>1677</v>
      </c>
      <c r="C1415" s="131" t="s">
        <v>135</v>
      </c>
      <c r="D1415" s="130">
        <v>0</v>
      </c>
      <c r="E1415" s="130">
        <v>4</v>
      </c>
      <c r="I1415" t="str">
        <f>VLOOKUP(C1415,rome!A:B,2,0)</f>
        <v>Cariste</v>
      </c>
    </row>
    <row r="1416" spans="1:9" ht="16.8">
      <c r="A1416" t="str">
        <f t="shared" si="22"/>
        <v>76019_5</v>
      </c>
      <c r="B1416" s="131" t="s">
        <v>1677</v>
      </c>
      <c r="C1416" s="131" t="s">
        <v>2534</v>
      </c>
      <c r="D1416" s="130">
        <v>0</v>
      </c>
      <c r="E1416" s="130">
        <v>5</v>
      </c>
      <c r="I1416" t="str">
        <f>VLOOKUP(C1416,rome!A:B,2,0)</f>
        <v>Magasinier / Magasinière</v>
      </c>
    </row>
    <row r="1417" spans="1:9" ht="16.8">
      <c r="A1417" t="str">
        <f t="shared" si="22"/>
        <v>76021_1</v>
      </c>
      <c r="B1417" s="131" t="s">
        <v>1678</v>
      </c>
      <c r="C1417" s="131" t="s">
        <v>114</v>
      </c>
      <c r="D1417" s="130">
        <v>39</v>
      </c>
      <c r="E1417" s="130">
        <v>1</v>
      </c>
      <c r="I1417" t="str">
        <f>VLOOKUP(C1417,rome!A:B,2,0)</f>
        <v>Employé / Employée de rayon libre-service</v>
      </c>
    </row>
    <row r="1418" spans="1:9" ht="16.8">
      <c r="A1418" t="str">
        <f t="shared" si="22"/>
        <v>76021_2</v>
      </c>
      <c r="B1418" s="131" t="s">
        <v>1678</v>
      </c>
      <c r="C1418" s="131" t="s">
        <v>117</v>
      </c>
      <c r="D1418" s="130">
        <v>33</v>
      </c>
      <c r="E1418" s="130">
        <v>2</v>
      </c>
      <c r="I1418" t="str">
        <f>VLOOKUP(C1418,rome!A:B,2,0)</f>
        <v>Manutentionnaire</v>
      </c>
    </row>
    <row r="1419" spans="1:9" ht="16.8">
      <c r="A1419" t="str">
        <f t="shared" si="22"/>
        <v>76021_3</v>
      </c>
      <c r="B1419" s="131" t="s">
        <v>1678</v>
      </c>
      <c r="C1419" s="131" t="s">
        <v>2319</v>
      </c>
      <c r="D1419" s="130">
        <v>28</v>
      </c>
      <c r="E1419" s="130">
        <v>3</v>
      </c>
      <c r="I1419" t="str">
        <f>VLOOKUP(C1419,rome!A:B,2,0)</f>
        <v>Agent / Agente de propreté de locaux</v>
      </c>
    </row>
    <row r="1420" spans="1:9" ht="16.8">
      <c r="A1420" t="str">
        <f t="shared" si="22"/>
        <v>76021_4</v>
      </c>
      <c r="B1420" s="131" t="s">
        <v>1678</v>
      </c>
      <c r="C1420" s="131" t="s">
        <v>130</v>
      </c>
      <c r="D1420" s="130">
        <v>19</v>
      </c>
      <c r="E1420" s="130">
        <v>4</v>
      </c>
      <c r="I1420" t="str">
        <f>VLOOKUP(C1420,rome!A:B,2,0)</f>
        <v>Agent / Agente d'entretien du bâtiment</v>
      </c>
    </row>
    <row r="1421" spans="1:9" ht="16.8">
      <c r="A1421" t="str">
        <f t="shared" si="22"/>
        <v>76021_5</v>
      </c>
      <c r="B1421" s="131" t="s">
        <v>1678</v>
      </c>
      <c r="C1421" s="131" t="s">
        <v>118</v>
      </c>
      <c r="D1421" s="130">
        <v>16</v>
      </c>
      <c r="E1421" s="130">
        <v>5</v>
      </c>
      <c r="I1421" t="str">
        <f>VLOOKUP(C1421,rome!A:B,2,0)</f>
        <v>Vendeur / Vendeuse en prêt-à-porter</v>
      </c>
    </row>
    <row r="1422" spans="1:9" ht="16.8">
      <c r="A1422" t="str">
        <f t="shared" si="22"/>
        <v>76022_1</v>
      </c>
      <c r="B1422" s="131" t="s">
        <v>1679</v>
      </c>
      <c r="C1422" s="131" t="s">
        <v>2319</v>
      </c>
      <c r="D1422" s="130">
        <v>113</v>
      </c>
      <c r="E1422" s="130">
        <v>1</v>
      </c>
      <c r="I1422" t="str">
        <f>VLOOKUP(C1422,rome!A:B,2,0)</f>
        <v>Agent / Agente de propreté de locaux</v>
      </c>
    </row>
    <row r="1423" spans="1:9" ht="16.8">
      <c r="A1423" t="str">
        <f t="shared" si="22"/>
        <v>76022_2</v>
      </c>
      <c r="B1423" s="131" t="s">
        <v>1679</v>
      </c>
      <c r="C1423" s="131" t="s">
        <v>114</v>
      </c>
      <c r="D1423" s="130">
        <v>49</v>
      </c>
      <c r="E1423" s="130">
        <v>2</v>
      </c>
      <c r="I1423" t="str">
        <f>VLOOKUP(C1423,rome!A:B,2,0)</f>
        <v>Employé / Employée de rayon libre-service</v>
      </c>
    </row>
    <row r="1424" spans="1:9" ht="16.8">
      <c r="A1424" t="str">
        <f t="shared" si="22"/>
        <v>76022_3</v>
      </c>
      <c r="B1424" s="131" t="s">
        <v>1679</v>
      </c>
      <c r="C1424" s="131" t="s">
        <v>113</v>
      </c>
      <c r="D1424" s="130">
        <v>46</v>
      </c>
      <c r="E1424" s="130">
        <v>3</v>
      </c>
      <c r="I1424" t="str">
        <f>VLOOKUP(C1424,rome!A:B,2,0)</f>
        <v>Employé familial / Employée familiale</v>
      </c>
    </row>
    <row r="1425" spans="1:9" ht="16.8">
      <c r="A1425" t="str">
        <f t="shared" si="22"/>
        <v>76022_4</v>
      </c>
      <c r="B1425" s="131" t="s">
        <v>1679</v>
      </c>
      <c r="C1425" s="131" t="s">
        <v>118</v>
      </c>
      <c r="D1425" s="130">
        <v>45</v>
      </c>
      <c r="E1425" s="130">
        <v>4</v>
      </c>
      <c r="I1425" t="str">
        <f>VLOOKUP(C1425,rome!A:B,2,0)</f>
        <v>Vendeur / Vendeuse en prêt-à-porter</v>
      </c>
    </row>
    <row r="1426" spans="1:9" ht="16.8">
      <c r="A1426" t="str">
        <f t="shared" si="22"/>
        <v>76022_5</v>
      </c>
      <c r="B1426" s="131" t="s">
        <v>1679</v>
      </c>
      <c r="C1426" s="131" t="s">
        <v>117</v>
      </c>
      <c r="D1426" s="130">
        <v>43</v>
      </c>
      <c r="E1426" s="130">
        <v>5</v>
      </c>
      <c r="I1426" t="str">
        <f>VLOOKUP(C1426,rome!A:B,2,0)</f>
        <v>Manutentionnaire</v>
      </c>
    </row>
    <row r="1427" spans="1:9" ht="16.8">
      <c r="A1427" t="str">
        <f t="shared" si="22"/>
        <v>76036_1</v>
      </c>
      <c r="B1427" s="131" t="s">
        <v>1680</v>
      </c>
      <c r="C1427" s="131" t="s">
        <v>2319</v>
      </c>
      <c r="D1427" s="130">
        <v>56</v>
      </c>
      <c r="E1427" s="130">
        <v>1</v>
      </c>
      <c r="I1427" t="str">
        <f>VLOOKUP(C1427,rome!A:B,2,0)</f>
        <v>Agent / Agente de propreté de locaux</v>
      </c>
    </row>
    <row r="1428" spans="1:9" ht="16.8">
      <c r="A1428" t="str">
        <f t="shared" si="22"/>
        <v>76036_2</v>
      </c>
      <c r="B1428" s="131" t="s">
        <v>1680</v>
      </c>
      <c r="C1428" s="131" t="s">
        <v>114</v>
      </c>
      <c r="D1428" s="130">
        <v>46</v>
      </c>
      <c r="E1428" s="130">
        <v>2</v>
      </c>
      <c r="I1428" t="str">
        <f>VLOOKUP(C1428,rome!A:B,2,0)</f>
        <v>Employé / Employée de rayon libre-service</v>
      </c>
    </row>
    <row r="1429" spans="1:9" ht="16.8">
      <c r="A1429" t="str">
        <f t="shared" si="22"/>
        <v>76036_3</v>
      </c>
      <c r="B1429" s="131" t="s">
        <v>1680</v>
      </c>
      <c r="C1429" s="131" t="s">
        <v>113</v>
      </c>
      <c r="D1429" s="130">
        <v>44</v>
      </c>
      <c r="E1429" s="130">
        <v>3</v>
      </c>
      <c r="I1429" t="str">
        <f>VLOOKUP(C1429,rome!A:B,2,0)</f>
        <v>Employé familial / Employée familiale</v>
      </c>
    </row>
    <row r="1430" spans="1:9" ht="16.8">
      <c r="A1430" t="str">
        <f t="shared" si="22"/>
        <v>76036_4</v>
      </c>
      <c r="B1430" s="131" t="s">
        <v>1680</v>
      </c>
      <c r="C1430" s="131" t="s">
        <v>117</v>
      </c>
      <c r="D1430" s="130">
        <v>37</v>
      </c>
      <c r="E1430" s="130">
        <v>4</v>
      </c>
      <c r="I1430" t="str">
        <f>VLOOKUP(C1430,rome!A:B,2,0)</f>
        <v>Manutentionnaire</v>
      </c>
    </row>
    <row r="1431" spans="1:9" ht="16.8">
      <c r="A1431" t="str">
        <f t="shared" si="22"/>
        <v>76036_5</v>
      </c>
      <c r="B1431" s="131" t="s">
        <v>1680</v>
      </c>
      <c r="C1431" s="131" t="s">
        <v>120</v>
      </c>
      <c r="D1431" s="130">
        <v>26</v>
      </c>
      <c r="E1431" s="130">
        <v>5</v>
      </c>
      <c r="I1431" t="str">
        <f>VLOOKUP(C1431,rome!A:B,2,0)</f>
        <v>Agent / Agente d'entretien des espaces verts</v>
      </c>
    </row>
    <row r="1432" spans="1:9" ht="16.8">
      <c r="A1432" t="str">
        <f t="shared" si="22"/>
        <v>76042_1</v>
      </c>
      <c r="B1432" s="131" t="s">
        <v>1681</v>
      </c>
      <c r="C1432" s="131" t="s">
        <v>437</v>
      </c>
      <c r="D1432" s="130">
        <v>0</v>
      </c>
      <c r="E1432" s="130">
        <v>1</v>
      </c>
      <c r="I1432" t="str">
        <f>VLOOKUP(C1432,rome!A:B,2,0)</f>
        <v>Grutier / Grutière</v>
      </c>
    </row>
    <row r="1433" spans="1:9" ht="16.8">
      <c r="A1433" t="str">
        <f t="shared" si="22"/>
        <v>76042_2</v>
      </c>
      <c r="B1433" s="131" t="s">
        <v>1681</v>
      </c>
      <c r="C1433" s="131" t="s">
        <v>123</v>
      </c>
      <c r="D1433" s="130">
        <v>0</v>
      </c>
      <c r="E1433" s="130">
        <v>2</v>
      </c>
      <c r="I1433" t="str">
        <f>VLOOKUP(C1433,rome!A:B,2,0)</f>
        <v>Peintre en bâtiment</v>
      </c>
    </row>
    <row r="1434" spans="1:9" ht="16.8">
      <c r="A1434" t="str">
        <f t="shared" si="22"/>
        <v>76042_3</v>
      </c>
      <c r="B1434" s="131" t="s">
        <v>1681</v>
      </c>
      <c r="C1434" s="131" t="s">
        <v>228</v>
      </c>
      <c r="D1434" s="130">
        <v>0</v>
      </c>
      <c r="E1434" s="130">
        <v>3</v>
      </c>
      <c r="I1434" t="str">
        <f>VLOOKUP(C1434,rome!A:B,2,0)</f>
        <v>Secrétaire comptable</v>
      </c>
    </row>
    <row r="1435" spans="1:9" ht="16.8">
      <c r="A1435" t="str">
        <f t="shared" si="22"/>
        <v>76042_4</v>
      </c>
      <c r="B1435" s="131" t="s">
        <v>1681</v>
      </c>
      <c r="C1435" s="131" t="s">
        <v>135</v>
      </c>
      <c r="D1435" s="130">
        <v>0</v>
      </c>
      <c r="E1435" s="130">
        <v>4</v>
      </c>
      <c r="I1435" t="str">
        <f>VLOOKUP(C1435,rome!A:B,2,0)</f>
        <v>Cariste</v>
      </c>
    </row>
    <row r="1436" spans="1:9" ht="16.8">
      <c r="A1436" t="str">
        <f t="shared" si="22"/>
        <v>76042_5</v>
      </c>
      <c r="B1436" s="131" t="s">
        <v>1681</v>
      </c>
      <c r="C1436" s="131" t="s">
        <v>116</v>
      </c>
      <c r="D1436" s="130">
        <v>0</v>
      </c>
      <c r="E1436" s="130">
        <v>5</v>
      </c>
      <c r="I1436" t="str">
        <f>VLOOKUP(C1436,rome!A:B,2,0)</f>
        <v>Conducteur-livreur / Conductrice-livreuse</v>
      </c>
    </row>
    <row r="1437" spans="1:9" ht="16.8">
      <c r="A1437" t="str">
        <f t="shared" si="22"/>
        <v>76044_1</v>
      </c>
      <c r="B1437" s="131" t="s">
        <v>1682</v>
      </c>
      <c r="C1437" s="131" t="s">
        <v>2319</v>
      </c>
      <c r="D1437" s="130">
        <v>127</v>
      </c>
      <c r="E1437" s="130">
        <v>1</v>
      </c>
      <c r="I1437" t="str">
        <f>VLOOKUP(C1437,rome!A:B,2,0)</f>
        <v>Agent / Agente de propreté de locaux</v>
      </c>
    </row>
    <row r="1438" spans="1:9" ht="16.8">
      <c r="A1438" t="str">
        <f t="shared" si="22"/>
        <v>76044_2</v>
      </c>
      <c r="B1438" s="131" t="s">
        <v>1682</v>
      </c>
      <c r="C1438" s="131" t="s">
        <v>113</v>
      </c>
      <c r="D1438" s="130">
        <v>65</v>
      </c>
      <c r="E1438" s="130">
        <v>2</v>
      </c>
      <c r="I1438" t="str">
        <f>VLOOKUP(C1438,rome!A:B,2,0)</f>
        <v>Employé familial / Employée familiale</v>
      </c>
    </row>
    <row r="1439" spans="1:9" ht="16.8">
      <c r="A1439" t="str">
        <f t="shared" si="22"/>
        <v>76044_3</v>
      </c>
      <c r="B1439" s="131" t="s">
        <v>1682</v>
      </c>
      <c r="C1439" s="131" t="s">
        <v>114</v>
      </c>
      <c r="D1439" s="130">
        <v>64</v>
      </c>
      <c r="E1439" s="130">
        <v>3</v>
      </c>
      <c r="I1439" t="str">
        <f>VLOOKUP(C1439,rome!A:B,2,0)</f>
        <v>Employé / Employée de rayon libre-service</v>
      </c>
    </row>
    <row r="1440" spans="1:9" ht="16.8">
      <c r="A1440" t="str">
        <f t="shared" si="22"/>
        <v>76044_4</v>
      </c>
      <c r="B1440" s="131" t="s">
        <v>1682</v>
      </c>
      <c r="C1440" s="131" t="s">
        <v>120</v>
      </c>
      <c r="D1440" s="130">
        <v>48</v>
      </c>
      <c r="E1440" s="130">
        <v>4</v>
      </c>
      <c r="I1440" t="str">
        <f>VLOOKUP(C1440,rome!A:B,2,0)</f>
        <v>Agent / Agente d'entretien des espaces verts</v>
      </c>
    </row>
    <row r="1441" spans="1:9" ht="16.8">
      <c r="A1441" t="str">
        <f t="shared" si="22"/>
        <v>76044_5</v>
      </c>
      <c r="B1441" s="131" t="s">
        <v>1682</v>
      </c>
      <c r="C1441" s="131" t="s">
        <v>118</v>
      </c>
      <c r="D1441" s="130">
        <v>32</v>
      </c>
      <c r="E1441" s="130">
        <v>5</v>
      </c>
      <c r="I1441" t="str">
        <f>VLOOKUP(C1441,rome!A:B,2,0)</f>
        <v>Vendeur / Vendeuse en prêt-à-porter</v>
      </c>
    </row>
    <row r="1442" spans="1:9" ht="16.8">
      <c r="A1442" t="str">
        <f t="shared" si="22"/>
        <v>76052_1</v>
      </c>
      <c r="B1442" s="131" t="s">
        <v>1683</v>
      </c>
      <c r="C1442" s="131" t="s">
        <v>2319</v>
      </c>
      <c r="D1442" s="130">
        <v>88</v>
      </c>
      <c r="E1442" s="130">
        <v>1</v>
      </c>
      <c r="I1442" t="str">
        <f>VLOOKUP(C1442,rome!A:B,2,0)</f>
        <v>Agent / Agente de propreté de locaux</v>
      </c>
    </row>
    <row r="1443" spans="1:9" ht="16.8">
      <c r="A1443" t="str">
        <f t="shared" si="22"/>
        <v>76052_2</v>
      </c>
      <c r="B1443" s="131" t="s">
        <v>1683</v>
      </c>
      <c r="C1443" s="131" t="s">
        <v>118</v>
      </c>
      <c r="D1443" s="130">
        <v>44</v>
      </c>
      <c r="E1443" s="130">
        <v>2</v>
      </c>
      <c r="I1443" t="str">
        <f>VLOOKUP(C1443,rome!A:B,2,0)</f>
        <v>Vendeur / Vendeuse en prêt-à-porter</v>
      </c>
    </row>
    <row r="1444" spans="1:9" ht="16.8">
      <c r="A1444" t="str">
        <f t="shared" si="22"/>
        <v>76052_3</v>
      </c>
      <c r="B1444" s="131" t="s">
        <v>1683</v>
      </c>
      <c r="C1444" s="131" t="s">
        <v>114</v>
      </c>
      <c r="D1444" s="130">
        <v>39</v>
      </c>
      <c r="E1444" s="130">
        <v>3</v>
      </c>
      <c r="I1444" t="str">
        <f>VLOOKUP(C1444,rome!A:B,2,0)</f>
        <v>Employé / Employée de rayon libre-service</v>
      </c>
    </row>
    <row r="1445" spans="1:9" ht="16.8">
      <c r="A1445" t="str">
        <f t="shared" si="22"/>
        <v>76052_4</v>
      </c>
      <c r="B1445" s="131" t="s">
        <v>1683</v>
      </c>
      <c r="C1445" s="131" t="s">
        <v>120</v>
      </c>
      <c r="D1445" s="130">
        <v>38</v>
      </c>
      <c r="E1445" s="130">
        <v>4</v>
      </c>
      <c r="I1445" t="str">
        <f>VLOOKUP(C1445,rome!A:B,2,0)</f>
        <v>Agent / Agente d'entretien des espaces verts</v>
      </c>
    </row>
    <row r="1446" spans="1:9" ht="16.8">
      <c r="A1446" t="str">
        <f t="shared" si="22"/>
        <v>76052_5</v>
      </c>
      <c r="B1446" s="131" t="s">
        <v>1683</v>
      </c>
      <c r="C1446" s="131" t="s">
        <v>121</v>
      </c>
      <c r="D1446" s="130">
        <v>38</v>
      </c>
      <c r="E1446" s="130">
        <v>5</v>
      </c>
      <c r="I1446" t="str">
        <f>VLOOKUP(C1446,rome!A:B,2,0)</f>
        <v>Préparateur / Préparatrice de commandes</v>
      </c>
    </row>
    <row r="1447" spans="1:9" ht="16.8">
      <c r="A1447" t="str">
        <f t="shared" si="22"/>
        <v>76060_1</v>
      </c>
      <c r="B1447" s="131" t="s">
        <v>1684</v>
      </c>
      <c r="C1447" s="131" t="s">
        <v>2319</v>
      </c>
      <c r="D1447" s="130">
        <v>43</v>
      </c>
      <c r="E1447" s="130">
        <v>1</v>
      </c>
      <c r="I1447" t="str">
        <f>VLOOKUP(C1447,rome!A:B,2,0)</f>
        <v>Agent / Agente de propreté de locaux</v>
      </c>
    </row>
    <row r="1448" spans="1:9" ht="16.8">
      <c r="A1448" t="str">
        <f t="shared" si="22"/>
        <v>76060_2</v>
      </c>
      <c r="B1448" s="131" t="s">
        <v>1684</v>
      </c>
      <c r="C1448" s="131" t="s">
        <v>120</v>
      </c>
      <c r="D1448" s="130">
        <v>20</v>
      </c>
      <c r="E1448" s="130">
        <v>2</v>
      </c>
      <c r="I1448" t="str">
        <f>VLOOKUP(C1448,rome!A:B,2,0)</f>
        <v>Agent / Agente d'entretien des espaces verts</v>
      </c>
    </row>
    <row r="1449" spans="1:9" ht="16.8">
      <c r="A1449" t="str">
        <f t="shared" si="22"/>
        <v>76060_3</v>
      </c>
      <c r="B1449" s="131" t="s">
        <v>1684</v>
      </c>
      <c r="C1449" s="131" t="s">
        <v>113</v>
      </c>
      <c r="D1449" s="130">
        <v>19</v>
      </c>
      <c r="E1449" s="130">
        <v>3</v>
      </c>
      <c r="I1449" t="str">
        <f>VLOOKUP(C1449,rome!A:B,2,0)</f>
        <v>Employé familial / Employée familiale</v>
      </c>
    </row>
    <row r="1450" spans="1:9" ht="16.8">
      <c r="A1450" t="str">
        <f t="shared" si="22"/>
        <v>76060_4</v>
      </c>
      <c r="B1450" s="131" t="s">
        <v>1684</v>
      </c>
      <c r="C1450" s="131" t="s">
        <v>114</v>
      </c>
      <c r="D1450" s="130">
        <v>17</v>
      </c>
      <c r="E1450" s="130">
        <v>4</v>
      </c>
      <c r="I1450" t="str">
        <f>VLOOKUP(C1450,rome!A:B,2,0)</f>
        <v>Employé / Employée de rayon libre-service</v>
      </c>
    </row>
    <row r="1451" spans="1:9" ht="16.8">
      <c r="A1451" t="str">
        <f t="shared" si="22"/>
        <v>76060_5</v>
      </c>
      <c r="B1451" s="131" t="s">
        <v>1684</v>
      </c>
      <c r="C1451" s="131" t="s">
        <v>122</v>
      </c>
      <c r="D1451" s="130">
        <v>15</v>
      </c>
      <c r="E1451" s="130">
        <v>5</v>
      </c>
      <c r="I1451" t="str">
        <f>VLOOKUP(C1451,rome!A:B,2,0)</f>
        <v>Secrétaire</v>
      </c>
    </row>
    <row r="1452" spans="1:9" ht="16.8">
      <c r="A1452" t="str">
        <f t="shared" si="22"/>
        <v>76075_1</v>
      </c>
      <c r="B1452" s="131" t="s">
        <v>1685</v>
      </c>
      <c r="C1452" s="131" t="s">
        <v>136</v>
      </c>
      <c r="D1452" s="130">
        <v>23</v>
      </c>
      <c r="E1452" s="130">
        <v>1</v>
      </c>
      <c r="I1452" t="str">
        <f>VLOOKUP(C1452,rome!A:B,2,0)</f>
        <v>Agent / Agente de conditionnement</v>
      </c>
    </row>
    <row r="1453" spans="1:9" ht="16.8">
      <c r="A1453" t="str">
        <f t="shared" si="22"/>
        <v>76075_2</v>
      </c>
      <c r="B1453" s="131" t="s">
        <v>1685</v>
      </c>
      <c r="C1453" s="131" t="s">
        <v>113</v>
      </c>
      <c r="D1453" s="130">
        <v>23</v>
      </c>
      <c r="E1453" s="130">
        <v>2</v>
      </c>
      <c r="I1453" t="str">
        <f>VLOOKUP(C1453,rome!A:B,2,0)</f>
        <v>Employé familial / Employée familiale</v>
      </c>
    </row>
    <row r="1454" spans="1:9" ht="16.8">
      <c r="A1454" t="str">
        <f t="shared" si="22"/>
        <v>76075_3</v>
      </c>
      <c r="B1454" s="131" t="s">
        <v>1685</v>
      </c>
      <c r="C1454" s="131" t="s">
        <v>120</v>
      </c>
      <c r="D1454" s="130">
        <v>18</v>
      </c>
      <c r="E1454" s="130">
        <v>3</v>
      </c>
      <c r="I1454" t="str">
        <f>VLOOKUP(C1454,rome!A:B,2,0)</f>
        <v>Agent / Agente d'entretien des espaces verts</v>
      </c>
    </row>
    <row r="1455" spans="1:9" ht="16.8">
      <c r="A1455" t="str">
        <f t="shared" si="22"/>
        <v>76075_4</v>
      </c>
      <c r="B1455" s="131" t="s">
        <v>1685</v>
      </c>
      <c r="C1455" s="131" t="s">
        <v>2319</v>
      </c>
      <c r="D1455" s="130">
        <v>17</v>
      </c>
      <c r="E1455" s="130">
        <v>4</v>
      </c>
      <c r="I1455" t="str">
        <f>VLOOKUP(C1455,rome!A:B,2,0)</f>
        <v>Agent / Agente de propreté de locaux</v>
      </c>
    </row>
    <row r="1456" spans="1:9" ht="16.8">
      <c r="A1456" t="str">
        <f t="shared" si="22"/>
        <v>76075_5</v>
      </c>
      <c r="B1456" s="131" t="s">
        <v>1685</v>
      </c>
      <c r="C1456" s="131" t="s">
        <v>114</v>
      </c>
      <c r="D1456" s="130">
        <v>11</v>
      </c>
      <c r="E1456" s="130">
        <v>5</v>
      </c>
      <c r="I1456" t="str">
        <f>VLOOKUP(C1456,rome!A:B,2,0)</f>
        <v>Employé / Employée de rayon libre-service</v>
      </c>
    </row>
    <row r="1457" spans="1:9" ht="16.8">
      <c r="A1457" t="str">
        <f t="shared" si="22"/>
        <v>76083_1</v>
      </c>
      <c r="B1457" s="131" t="s">
        <v>1686</v>
      </c>
      <c r="C1457" s="131" t="s">
        <v>114</v>
      </c>
      <c r="D1457" s="130">
        <v>38</v>
      </c>
      <c r="E1457" s="130">
        <v>1</v>
      </c>
      <c r="I1457" t="str">
        <f>VLOOKUP(C1457,rome!A:B,2,0)</f>
        <v>Employé / Employée de rayon libre-service</v>
      </c>
    </row>
    <row r="1458" spans="1:9" ht="16.8">
      <c r="A1458" t="str">
        <f t="shared" si="22"/>
        <v>76083_2</v>
      </c>
      <c r="B1458" s="131" t="s">
        <v>1686</v>
      </c>
      <c r="C1458" s="131" t="s">
        <v>2319</v>
      </c>
      <c r="D1458" s="130">
        <v>32</v>
      </c>
      <c r="E1458" s="130">
        <v>2</v>
      </c>
      <c r="I1458" t="str">
        <f>VLOOKUP(C1458,rome!A:B,2,0)</f>
        <v>Agent / Agente de propreté de locaux</v>
      </c>
    </row>
    <row r="1459" spans="1:9" ht="16.8">
      <c r="A1459" t="str">
        <f t="shared" si="22"/>
        <v>76083_3</v>
      </c>
      <c r="B1459" s="131" t="s">
        <v>1686</v>
      </c>
      <c r="C1459" s="131" t="s">
        <v>113</v>
      </c>
      <c r="D1459" s="130">
        <v>29</v>
      </c>
      <c r="E1459" s="130">
        <v>3</v>
      </c>
      <c r="I1459" t="str">
        <f>VLOOKUP(C1459,rome!A:B,2,0)</f>
        <v>Employé familial / Employée familiale</v>
      </c>
    </row>
    <row r="1460" spans="1:9" ht="16.8">
      <c r="A1460" t="str">
        <f t="shared" si="22"/>
        <v>76083_4</v>
      </c>
      <c r="B1460" s="131" t="s">
        <v>1686</v>
      </c>
      <c r="C1460" s="131" t="s">
        <v>120</v>
      </c>
      <c r="D1460" s="130">
        <v>22</v>
      </c>
      <c r="E1460" s="130">
        <v>4</v>
      </c>
      <c r="I1460" t="str">
        <f>VLOOKUP(C1460,rome!A:B,2,0)</f>
        <v>Agent / Agente d'entretien des espaces verts</v>
      </c>
    </row>
    <row r="1461" spans="1:9" ht="16.8">
      <c r="A1461" t="str">
        <f t="shared" si="22"/>
        <v>76083_5</v>
      </c>
      <c r="B1461" s="131" t="s">
        <v>1686</v>
      </c>
      <c r="C1461" s="131" t="s">
        <v>136</v>
      </c>
      <c r="D1461" s="130">
        <v>22</v>
      </c>
      <c r="E1461" s="130">
        <v>5</v>
      </c>
      <c r="I1461" t="str">
        <f>VLOOKUP(C1461,rome!A:B,2,0)</f>
        <v>Agent / Agente de conditionnement</v>
      </c>
    </row>
    <row r="1462" spans="1:9" ht="16.8">
      <c r="A1462" t="str">
        <f t="shared" si="22"/>
        <v>76091_1</v>
      </c>
      <c r="B1462" s="131" t="s">
        <v>1687</v>
      </c>
      <c r="C1462" s="131" t="s">
        <v>2319</v>
      </c>
      <c r="D1462" s="130">
        <v>104</v>
      </c>
      <c r="E1462" s="130">
        <v>1</v>
      </c>
      <c r="I1462" t="str">
        <f>VLOOKUP(C1462,rome!A:B,2,0)</f>
        <v>Agent / Agente de propreté de locaux</v>
      </c>
    </row>
    <row r="1463" spans="1:9" ht="16.8">
      <c r="A1463" t="str">
        <f t="shared" si="22"/>
        <v>76091_2</v>
      </c>
      <c r="B1463" s="131" t="s">
        <v>1687</v>
      </c>
      <c r="C1463" s="131" t="s">
        <v>118</v>
      </c>
      <c r="D1463" s="130">
        <v>55</v>
      </c>
      <c r="E1463" s="130">
        <v>2</v>
      </c>
      <c r="I1463" t="str">
        <f>VLOOKUP(C1463,rome!A:B,2,0)</f>
        <v>Vendeur / Vendeuse en prêt-à-porter</v>
      </c>
    </row>
    <row r="1464" spans="1:9" ht="16.8">
      <c r="A1464" t="str">
        <f t="shared" si="22"/>
        <v>76091_3</v>
      </c>
      <c r="B1464" s="131" t="s">
        <v>1687</v>
      </c>
      <c r="C1464" s="131" t="s">
        <v>113</v>
      </c>
      <c r="D1464" s="130">
        <v>48</v>
      </c>
      <c r="E1464" s="130">
        <v>3</v>
      </c>
      <c r="I1464" t="str">
        <f>VLOOKUP(C1464,rome!A:B,2,0)</f>
        <v>Employé familial / Employée familiale</v>
      </c>
    </row>
    <row r="1465" spans="1:9" ht="16.8">
      <c r="A1465" t="str">
        <f t="shared" si="22"/>
        <v>76091_4</v>
      </c>
      <c r="B1465" s="131" t="s">
        <v>1687</v>
      </c>
      <c r="C1465" s="131" t="s">
        <v>116</v>
      </c>
      <c r="D1465" s="130">
        <v>40</v>
      </c>
      <c r="E1465" s="130">
        <v>4</v>
      </c>
      <c r="I1465" t="str">
        <f>VLOOKUP(C1465,rome!A:B,2,0)</f>
        <v>Conducteur-livreur / Conductrice-livreuse</v>
      </c>
    </row>
    <row r="1466" spans="1:9" ht="16.8">
      <c r="A1466" t="str">
        <f t="shared" si="22"/>
        <v>76091_5</v>
      </c>
      <c r="B1466" s="131" t="s">
        <v>1687</v>
      </c>
      <c r="C1466" s="131" t="s">
        <v>114</v>
      </c>
      <c r="D1466" s="130">
        <v>39</v>
      </c>
      <c r="E1466" s="130">
        <v>5</v>
      </c>
      <c r="I1466" t="str">
        <f>VLOOKUP(C1466,rome!A:B,2,0)</f>
        <v>Employé / Employée de rayon libre-service</v>
      </c>
    </row>
    <row r="1467" spans="1:9" ht="16.8">
      <c r="A1467" t="str">
        <f t="shared" si="22"/>
        <v>76101_1</v>
      </c>
      <c r="B1467" s="131" t="s">
        <v>1688</v>
      </c>
      <c r="C1467" s="131" t="s">
        <v>120</v>
      </c>
      <c r="D1467" s="130">
        <v>19</v>
      </c>
      <c r="E1467" s="130">
        <v>1</v>
      </c>
      <c r="I1467" t="str">
        <f>VLOOKUP(C1467,rome!A:B,2,0)</f>
        <v>Agent / Agente d'entretien des espaces verts</v>
      </c>
    </row>
    <row r="1468" spans="1:9" ht="16.8">
      <c r="A1468" t="str">
        <f t="shared" si="22"/>
        <v>76101_2</v>
      </c>
      <c r="B1468" s="131" t="s">
        <v>1688</v>
      </c>
      <c r="C1468" s="131" t="s">
        <v>2319</v>
      </c>
      <c r="D1468" s="130">
        <v>18</v>
      </c>
      <c r="E1468" s="130">
        <v>2</v>
      </c>
      <c r="I1468" t="str">
        <f>VLOOKUP(C1468,rome!A:B,2,0)</f>
        <v>Agent / Agente de propreté de locaux</v>
      </c>
    </row>
    <row r="1469" spans="1:9" ht="16.8">
      <c r="A1469" t="str">
        <f t="shared" si="22"/>
        <v>76101_3</v>
      </c>
      <c r="B1469" s="131" t="s">
        <v>1688</v>
      </c>
      <c r="C1469" s="131" t="s">
        <v>113</v>
      </c>
      <c r="D1469" s="130">
        <v>15</v>
      </c>
      <c r="E1469" s="130">
        <v>3</v>
      </c>
      <c r="I1469" t="str">
        <f>VLOOKUP(C1469,rome!A:B,2,0)</f>
        <v>Employé familial / Employée familiale</v>
      </c>
    </row>
    <row r="1470" spans="1:9" ht="16.8">
      <c r="A1470" t="str">
        <f t="shared" si="22"/>
        <v>76101_4</v>
      </c>
      <c r="B1470" s="131" t="s">
        <v>1688</v>
      </c>
      <c r="C1470" s="131" t="s">
        <v>118</v>
      </c>
      <c r="D1470" s="130">
        <v>12</v>
      </c>
      <c r="E1470" s="130">
        <v>4</v>
      </c>
      <c r="I1470" t="str">
        <f>VLOOKUP(C1470,rome!A:B,2,0)</f>
        <v>Vendeur / Vendeuse en prêt-à-porter</v>
      </c>
    </row>
    <row r="1471" spans="1:9" ht="16.8">
      <c r="A1471" t="str">
        <f t="shared" si="22"/>
        <v>76101_5</v>
      </c>
      <c r="B1471" s="131" t="s">
        <v>1688</v>
      </c>
      <c r="C1471" s="131" t="s">
        <v>117</v>
      </c>
      <c r="D1471" s="130">
        <v>11</v>
      </c>
      <c r="E1471" s="130">
        <v>5</v>
      </c>
      <c r="I1471" t="str">
        <f>VLOOKUP(C1471,rome!A:B,2,0)</f>
        <v>Manutentionnaire</v>
      </c>
    </row>
    <row r="1472" spans="1:9" ht="16.8">
      <c r="A1472" t="str">
        <f t="shared" si="22"/>
        <v>76112_1</v>
      </c>
      <c r="B1472" s="131" t="s">
        <v>1689</v>
      </c>
      <c r="C1472" s="131" t="s">
        <v>2319</v>
      </c>
      <c r="D1472" s="130">
        <v>62</v>
      </c>
      <c r="E1472" s="130">
        <v>1</v>
      </c>
      <c r="I1472" t="str">
        <f>VLOOKUP(C1472,rome!A:B,2,0)</f>
        <v>Agent / Agente de propreté de locaux</v>
      </c>
    </row>
    <row r="1473" spans="1:9" ht="16.8">
      <c r="A1473" t="str">
        <f t="shared" si="22"/>
        <v>76112_2</v>
      </c>
      <c r="B1473" s="131" t="s">
        <v>1689</v>
      </c>
      <c r="C1473" s="131" t="s">
        <v>114</v>
      </c>
      <c r="D1473" s="130">
        <v>38</v>
      </c>
      <c r="E1473" s="130">
        <v>2</v>
      </c>
      <c r="I1473" t="str">
        <f>VLOOKUP(C1473,rome!A:B,2,0)</f>
        <v>Employé / Employée de rayon libre-service</v>
      </c>
    </row>
    <row r="1474" spans="1:9" ht="16.8">
      <c r="A1474" t="str">
        <f t="shared" si="22"/>
        <v>76112_3</v>
      </c>
      <c r="B1474" s="131" t="s">
        <v>1689</v>
      </c>
      <c r="C1474" s="131" t="s">
        <v>118</v>
      </c>
      <c r="D1474" s="130">
        <v>26</v>
      </c>
      <c r="E1474" s="130">
        <v>3</v>
      </c>
      <c r="I1474" t="str">
        <f>VLOOKUP(C1474,rome!A:B,2,0)</f>
        <v>Vendeur / Vendeuse en prêt-à-porter</v>
      </c>
    </row>
    <row r="1475" spans="1:9" ht="16.8">
      <c r="A1475" t="str">
        <f t="shared" ref="A1475:A1535" si="23">B1475&amp;"_"&amp;E1475</f>
        <v>76112_4</v>
      </c>
      <c r="B1475" s="131" t="s">
        <v>1689</v>
      </c>
      <c r="C1475" s="131" t="s">
        <v>122</v>
      </c>
      <c r="D1475" s="130">
        <v>23</v>
      </c>
      <c r="E1475" s="130">
        <v>4</v>
      </c>
      <c r="I1475" t="str">
        <f>VLOOKUP(C1475,rome!A:B,2,0)</f>
        <v>Secrétaire</v>
      </c>
    </row>
    <row r="1476" spans="1:9" ht="16.8">
      <c r="A1476" t="str">
        <f t="shared" si="23"/>
        <v>76112_5</v>
      </c>
      <c r="B1476" s="131" t="s">
        <v>1689</v>
      </c>
      <c r="C1476" s="131" t="s">
        <v>113</v>
      </c>
      <c r="D1476" s="130">
        <v>21</v>
      </c>
      <c r="E1476" s="130">
        <v>5</v>
      </c>
      <c r="I1476" t="str">
        <f>VLOOKUP(C1476,rome!A:B,2,0)</f>
        <v>Employé familial / Employée familiale</v>
      </c>
    </row>
    <row r="1477" spans="1:9" ht="16.8">
      <c r="A1477" t="str">
        <f t="shared" si="23"/>
        <v>76116_1</v>
      </c>
      <c r="B1477" s="131" t="s">
        <v>1690</v>
      </c>
      <c r="C1477" s="131" t="s">
        <v>2319</v>
      </c>
      <c r="D1477" s="130">
        <v>54</v>
      </c>
      <c r="E1477" s="130">
        <v>1</v>
      </c>
      <c r="I1477" t="str">
        <f>VLOOKUP(C1477,rome!A:B,2,0)</f>
        <v>Agent / Agente de propreté de locaux</v>
      </c>
    </row>
    <row r="1478" spans="1:9" ht="16.8">
      <c r="A1478" t="str">
        <f t="shared" si="23"/>
        <v>76116_2</v>
      </c>
      <c r="B1478" s="131" t="s">
        <v>1690</v>
      </c>
      <c r="C1478" s="131" t="s">
        <v>113</v>
      </c>
      <c r="D1478" s="130">
        <v>34</v>
      </c>
      <c r="E1478" s="130">
        <v>2</v>
      </c>
      <c r="I1478" t="str">
        <f>VLOOKUP(C1478,rome!A:B,2,0)</f>
        <v>Employé familial / Employée familiale</v>
      </c>
    </row>
    <row r="1479" spans="1:9" ht="16.8">
      <c r="A1479" t="str">
        <f t="shared" si="23"/>
        <v>76116_3</v>
      </c>
      <c r="B1479" s="131" t="s">
        <v>1690</v>
      </c>
      <c r="C1479" s="131" t="s">
        <v>114</v>
      </c>
      <c r="D1479" s="130">
        <v>30</v>
      </c>
      <c r="E1479" s="130">
        <v>3</v>
      </c>
      <c r="I1479" t="str">
        <f>VLOOKUP(C1479,rome!A:B,2,0)</f>
        <v>Employé / Employée de rayon libre-service</v>
      </c>
    </row>
    <row r="1480" spans="1:9" ht="16.8">
      <c r="A1480" t="str">
        <f t="shared" si="23"/>
        <v>76116_4</v>
      </c>
      <c r="B1480" s="131" t="s">
        <v>1690</v>
      </c>
      <c r="C1480" s="131" t="s">
        <v>116</v>
      </c>
      <c r="D1480" s="130">
        <v>28</v>
      </c>
      <c r="E1480" s="130">
        <v>4</v>
      </c>
      <c r="I1480" t="str">
        <f>VLOOKUP(C1480,rome!A:B,2,0)</f>
        <v>Conducteur-livreur / Conductrice-livreuse</v>
      </c>
    </row>
    <row r="1481" spans="1:9" ht="16.8">
      <c r="A1481" t="str">
        <f t="shared" si="23"/>
        <v>76116_5</v>
      </c>
      <c r="B1481" s="131" t="s">
        <v>1690</v>
      </c>
      <c r="C1481" s="131" t="s">
        <v>1141</v>
      </c>
      <c r="D1481" s="130">
        <v>22</v>
      </c>
      <c r="E1481" s="130">
        <v>5</v>
      </c>
      <c r="I1481" t="str">
        <f>VLOOKUP(C1481,rome!A:B,2,0)</f>
        <v>Employé / Employée de restauration collective</v>
      </c>
    </row>
    <row r="1482" spans="1:9" ht="16.8">
      <c r="A1482" t="str">
        <f t="shared" si="23"/>
        <v>76132_1</v>
      </c>
      <c r="B1482" s="131" t="s">
        <v>1691</v>
      </c>
      <c r="C1482" s="131" t="s">
        <v>2319</v>
      </c>
      <c r="D1482" s="130">
        <v>21</v>
      </c>
      <c r="E1482" s="130">
        <v>1</v>
      </c>
      <c r="I1482" t="str">
        <f>VLOOKUP(C1482,rome!A:B,2,0)</f>
        <v>Agent / Agente de propreté de locaux</v>
      </c>
    </row>
    <row r="1483" spans="1:9" ht="16.8">
      <c r="A1483" t="str">
        <f t="shared" si="23"/>
        <v>76132_2</v>
      </c>
      <c r="B1483" s="131" t="s">
        <v>1691</v>
      </c>
      <c r="C1483" s="131" t="s">
        <v>114</v>
      </c>
      <c r="D1483" s="130">
        <v>16</v>
      </c>
      <c r="E1483" s="130">
        <v>2</v>
      </c>
      <c r="I1483" t="str">
        <f>VLOOKUP(C1483,rome!A:B,2,0)</f>
        <v>Employé / Employée de rayon libre-service</v>
      </c>
    </row>
    <row r="1484" spans="1:9" ht="16.8">
      <c r="A1484" t="str">
        <f t="shared" si="23"/>
        <v>76132_3</v>
      </c>
      <c r="B1484" s="131" t="s">
        <v>1691</v>
      </c>
      <c r="C1484" s="131" t="s">
        <v>120</v>
      </c>
      <c r="D1484" s="130">
        <v>13</v>
      </c>
      <c r="E1484" s="130">
        <v>3</v>
      </c>
      <c r="I1484" t="str">
        <f>VLOOKUP(C1484,rome!A:B,2,0)</f>
        <v>Agent / Agente d'entretien des espaces verts</v>
      </c>
    </row>
    <row r="1485" spans="1:9" ht="16.8">
      <c r="A1485" t="str">
        <f t="shared" si="23"/>
        <v>76132_4</v>
      </c>
      <c r="B1485" s="131" t="s">
        <v>1691</v>
      </c>
      <c r="C1485" s="131" t="s">
        <v>116</v>
      </c>
      <c r="D1485" s="130">
        <v>13</v>
      </c>
      <c r="E1485" s="130">
        <v>4</v>
      </c>
      <c r="I1485" t="str">
        <f>VLOOKUP(C1485,rome!A:B,2,0)</f>
        <v>Conducteur-livreur / Conductrice-livreuse</v>
      </c>
    </row>
    <row r="1486" spans="1:9" ht="16.8">
      <c r="A1486" t="str">
        <f t="shared" si="23"/>
        <v>76132_5</v>
      </c>
      <c r="B1486" s="131" t="s">
        <v>1691</v>
      </c>
      <c r="C1486" s="131" t="s">
        <v>136</v>
      </c>
      <c r="D1486" s="130">
        <v>12</v>
      </c>
      <c r="E1486" s="130">
        <v>5</v>
      </c>
      <c r="I1486" t="str">
        <f>VLOOKUP(C1486,rome!A:B,2,0)</f>
        <v>Agent / Agente de conditionnement</v>
      </c>
    </row>
    <row r="1487" spans="1:9" ht="16.8">
      <c r="A1487" t="str">
        <f t="shared" si="23"/>
        <v>76204_1</v>
      </c>
      <c r="B1487" s="131" t="s">
        <v>1692</v>
      </c>
      <c r="C1487" s="131" t="s">
        <v>2319</v>
      </c>
      <c r="D1487" s="130">
        <v>41</v>
      </c>
      <c r="E1487" s="130">
        <v>1</v>
      </c>
      <c r="I1487" t="str">
        <f>VLOOKUP(C1487,rome!A:B,2,0)</f>
        <v>Agent / Agente de propreté de locaux</v>
      </c>
    </row>
    <row r="1488" spans="1:9" ht="16.8">
      <c r="A1488" t="str">
        <f t="shared" si="23"/>
        <v>76204_2</v>
      </c>
      <c r="B1488" s="131" t="s">
        <v>1692</v>
      </c>
      <c r="C1488" s="131" t="s">
        <v>113</v>
      </c>
      <c r="D1488" s="130">
        <v>35</v>
      </c>
      <c r="E1488" s="130">
        <v>2</v>
      </c>
      <c r="I1488" t="str">
        <f>VLOOKUP(C1488,rome!A:B,2,0)</f>
        <v>Employé familial / Employée familiale</v>
      </c>
    </row>
    <row r="1489" spans="1:9" ht="16.8">
      <c r="A1489" t="str">
        <f t="shared" si="23"/>
        <v>76204_3</v>
      </c>
      <c r="B1489" s="131" t="s">
        <v>1692</v>
      </c>
      <c r="C1489" s="131" t="s">
        <v>117</v>
      </c>
      <c r="D1489" s="130">
        <v>25</v>
      </c>
      <c r="E1489" s="130">
        <v>3</v>
      </c>
      <c r="I1489" t="str">
        <f>VLOOKUP(C1489,rome!A:B,2,0)</f>
        <v>Manutentionnaire</v>
      </c>
    </row>
    <row r="1490" spans="1:9" ht="16.8">
      <c r="A1490" t="str">
        <f t="shared" si="23"/>
        <v>76204_4</v>
      </c>
      <c r="B1490" s="131" t="s">
        <v>1692</v>
      </c>
      <c r="C1490" s="131" t="s">
        <v>118</v>
      </c>
      <c r="D1490" s="130">
        <v>20</v>
      </c>
      <c r="E1490" s="130">
        <v>4</v>
      </c>
      <c r="I1490" t="str">
        <f>VLOOKUP(C1490,rome!A:B,2,0)</f>
        <v>Vendeur / Vendeuse en prêt-à-porter</v>
      </c>
    </row>
    <row r="1491" spans="1:9" ht="16.8">
      <c r="A1491" t="str">
        <f t="shared" si="23"/>
        <v>76204_5</v>
      </c>
      <c r="B1491" s="131" t="s">
        <v>1692</v>
      </c>
      <c r="C1491" s="131" t="s">
        <v>114</v>
      </c>
      <c r="D1491" s="130">
        <v>17</v>
      </c>
      <c r="E1491" s="130">
        <v>5</v>
      </c>
      <c r="I1491" t="str">
        <f>VLOOKUP(C1491,rome!A:B,2,0)</f>
        <v>Employé / Employée de rayon libre-service</v>
      </c>
    </row>
    <row r="1492" spans="1:9" ht="16.8">
      <c r="A1492" t="str">
        <f t="shared" si="23"/>
        <v>76220_1</v>
      </c>
      <c r="B1492" s="131" t="s">
        <v>1693</v>
      </c>
      <c r="C1492" s="131" t="s">
        <v>2319</v>
      </c>
      <c r="D1492" s="130">
        <v>207</v>
      </c>
      <c r="E1492" s="130">
        <v>1</v>
      </c>
      <c r="I1492" t="str">
        <f>VLOOKUP(C1492,rome!A:B,2,0)</f>
        <v>Agent / Agente de propreté de locaux</v>
      </c>
    </row>
    <row r="1493" spans="1:9" ht="16.8">
      <c r="A1493" t="str">
        <f t="shared" si="23"/>
        <v>76220_2</v>
      </c>
      <c r="B1493" s="131" t="s">
        <v>1693</v>
      </c>
      <c r="C1493" s="131" t="s">
        <v>114</v>
      </c>
      <c r="D1493" s="130">
        <v>83</v>
      </c>
      <c r="E1493" s="130">
        <v>2</v>
      </c>
      <c r="I1493" t="str">
        <f>VLOOKUP(C1493,rome!A:B,2,0)</f>
        <v>Employé / Employée de rayon libre-service</v>
      </c>
    </row>
    <row r="1494" spans="1:9" ht="16.8">
      <c r="A1494" t="str">
        <f t="shared" si="23"/>
        <v>76220_3</v>
      </c>
      <c r="B1494" s="131" t="s">
        <v>1693</v>
      </c>
      <c r="C1494" s="131" t="s">
        <v>117</v>
      </c>
      <c r="D1494" s="130">
        <v>81</v>
      </c>
      <c r="E1494" s="130">
        <v>3</v>
      </c>
      <c r="I1494" t="str">
        <f>VLOOKUP(C1494,rome!A:B,2,0)</f>
        <v>Manutentionnaire</v>
      </c>
    </row>
    <row r="1495" spans="1:9" ht="16.8">
      <c r="A1495" t="str">
        <f t="shared" si="23"/>
        <v>76220_4</v>
      </c>
      <c r="B1495" s="131" t="s">
        <v>1693</v>
      </c>
      <c r="C1495" s="131" t="s">
        <v>113</v>
      </c>
      <c r="D1495" s="130">
        <v>62</v>
      </c>
      <c r="E1495" s="130">
        <v>4</v>
      </c>
      <c r="I1495" t="str">
        <f>VLOOKUP(C1495,rome!A:B,2,0)</f>
        <v>Employé familial / Employée familiale</v>
      </c>
    </row>
    <row r="1496" spans="1:9" ht="16.8">
      <c r="A1496" t="str">
        <f t="shared" si="23"/>
        <v>76220_5</v>
      </c>
      <c r="B1496" s="131" t="s">
        <v>1693</v>
      </c>
      <c r="C1496" s="131" t="s">
        <v>118</v>
      </c>
      <c r="D1496" s="130">
        <v>58</v>
      </c>
      <c r="E1496" s="130">
        <v>5</v>
      </c>
      <c r="I1496" t="str">
        <f>VLOOKUP(C1496,rome!A:B,2,0)</f>
        <v>Vendeur / Vendeuse en prêt-à-porter</v>
      </c>
    </row>
    <row r="1497" spans="1:9" ht="16.8">
      <c r="A1497" t="str">
        <f t="shared" si="23"/>
        <v>76235_1</v>
      </c>
      <c r="B1497" s="131" t="s">
        <v>1694</v>
      </c>
      <c r="C1497" s="131" t="s">
        <v>2319</v>
      </c>
      <c r="D1497" s="130">
        <v>65</v>
      </c>
      <c r="E1497" s="130">
        <v>1</v>
      </c>
      <c r="I1497" t="str">
        <f>VLOOKUP(C1497,rome!A:B,2,0)</f>
        <v>Agent / Agente de propreté de locaux</v>
      </c>
    </row>
    <row r="1498" spans="1:9" ht="16.8">
      <c r="A1498" t="str">
        <f t="shared" si="23"/>
        <v>76235_2</v>
      </c>
      <c r="B1498" s="131" t="s">
        <v>1694</v>
      </c>
      <c r="C1498" s="131" t="s">
        <v>113</v>
      </c>
      <c r="D1498" s="130">
        <v>40</v>
      </c>
      <c r="E1498" s="130">
        <v>2</v>
      </c>
      <c r="I1498" t="str">
        <f>VLOOKUP(C1498,rome!A:B,2,0)</f>
        <v>Employé familial / Employée familiale</v>
      </c>
    </row>
    <row r="1499" spans="1:9" ht="16.8">
      <c r="A1499" t="str">
        <f t="shared" si="23"/>
        <v>76235_3</v>
      </c>
      <c r="B1499" s="131" t="s">
        <v>1694</v>
      </c>
      <c r="C1499" s="131" t="s">
        <v>118</v>
      </c>
      <c r="D1499" s="130">
        <v>28</v>
      </c>
      <c r="E1499" s="130">
        <v>3</v>
      </c>
      <c r="I1499" t="str">
        <f>VLOOKUP(C1499,rome!A:B,2,0)</f>
        <v>Vendeur / Vendeuse en prêt-à-porter</v>
      </c>
    </row>
    <row r="1500" spans="1:9" ht="16.8">
      <c r="A1500" t="str">
        <f t="shared" si="23"/>
        <v>76235_4</v>
      </c>
      <c r="B1500" s="131" t="s">
        <v>1694</v>
      </c>
      <c r="C1500" s="131" t="s">
        <v>114</v>
      </c>
      <c r="D1500" s="130">
        <v>28</v>
      </c>
      <c r="E1500" s="130">
        <v>4</v>
      </c>
      <c r="I1500" t="str">
        <f>VLOOKUP(C1500,rome!A:B,2,0)</f>
        <v>Employé / Employée de rayon libre-service</v>
      </c>
    </row>
    <row r="1501" spans="1:9" ht="16.8">
      <c r="A1501" t="str">
        <f t="shared" si="23"/>
        <v>76235_5</v>
      </c>
      <c r="B1501" s="131" t="s">
        <v>1694</v>
      </c>
      <c r="C1501" s="131" t="s">
        <v>117</v>
      </c>
      <c r="D1501" s="130">
        <v>26</v>
      </c>
      <c r="E1501" s="130">
        <v>5</v>
      </c>
      <c r="I1501" t="str">
        <f>VLOOKUP(C1501,rome!A:B,2,0)</f>
        <v>Manutentionnaire</v>
      </c>
    </row>
    <row r="1502" spans="1:9" ht="16.8">
      <c r="A1502" t="str">
        <f t="shared" si="23"/>
        <v>76243_1</v>
      </c>
      <c r="B1502" s="131" t="s">
        <v>1695</v>
      </c>
      <c r="C1502" s="131" t="s">
        <v>2319</v>
      </c>
      <c r="D1502" s="130">
        <v>81</v>
      </c>
      <c r="E1502" s="130">
        <v>1</v>
      </c>
      <c r="I1502" t="str">
        <f>VLOOKUP(C1502,rome!A:B,2,0)</f>
        <v>Agent / Agente de propreté de locaux</v>
      </c>
    </row>
    <row r="1503" spans="1:9" ht="16.8">
      <c r="A1503" t="str">
        <f t="shared" si="23"/>
        <v>76243_2</v>
      </c>
      <c r="B1503" s="131" t="s">
        <v>1695</v>
      </c>
      <c r="C1503" s="131" t="s">
        <v>116</v>
      </c>
      <c r="D1503" s="130">
        <v>35</v>
      </c>
      <c r="E1503" s="130">
        <v>2</v>
      </c>
      <c r="I1503" t="str">
        <f>VLOOKUP(C1503,rome!A:B,2,0)</f>
        <v>Conducteur-livreur / Conductrice-livreuse</v>
      </c>
    </row>
    <row r="1504" spans="1:9" ht="16.8">
      <c r="A1504" t="str">
        <f t="shared" si="23"/>
        <v>76243_3</v>
      </c>
      <c r="B1504" s="131" t="s">
        <v>1695</v>
      </c>
      <c r="C1504" s="131" t="s">
        <v>114</v>
      </c>
      <c r="D1504" s="130">
        <v>20</v>
      </c>
      <c r="E1504" s="130">
        <v>3</v>
      </c>
      <c r="I1504" t="str">
        <f>VLOOKUP(C1504,rome!A:B,2,0)</f>
        <v>Employé / Employée de rayon libre-service</v>
      </c>
    </row>
    <row r="1505" spans="1:9" ht="16.8">
      <c r="A1505" t="str">
        <f t="shared" si="23"/>
        <v>76243_4</v>
      </c>
      <c r="B1505" s="131" t="s">
        <v>1695</v>
      </c>
      <c r="C1505" s="131" t="s">
        <v>123</v>
      </c>
      <c r="D1505" s="130">
        <v>20</v>
      </c>
      <c r="E1505" s="130">
        <v>4</v>
      </c>
      <c r="I1505" t="str">
        <f>VLOOKUP(C1505,rome!A:B,2,0)</f>
        <v>Peintre en bâtiment</v>
      </c>
    </row>
    <row r="1506" spans="1:9" ht="16.8">
      <c r="A1506" t="str">
        <f t="shared" si="23"/>
        <v>76243_5</v>
      </c>
      <c r="B1506" s="131" t="s">
        <v>1695</v>
      </c>
      <c r="C1506" s="131" t="s">
        <v>113</v>
      </c>
      <c r="D1506" s="130">
        <v>20</v>
      </c>
      <c r="E1506" s="130">
        <v>5</v>
      </c>
      <c r="I1506" t="str">
        <f>VLOOKUP(C1506,rome!A:B,2,0)</f>
        <v>Employé familial / Employée familiale</v>
      </c>
    </row>
    <row r="1507" spans="1:9" ht="16.8">
      <c r="A1507" t="str">
        <f t="shared" si="23"/>
        <v>76251_1</v>
      </c>
      <c r="B1507" s="131" t="s">
        <v>1696</v>
      </c>
      <c r="C1507" s="131" t="s">
        <v>2319</v>
      </c>
      <c r="D1507" s="130">
        <v>86</v>
      </c>
      <c r="E1507" s="130">
        <v>1</v>
      </c>
      <c r="I1507" t="str">
        <f>VLOOKUP(C1507,rome!A:B,2,0)</f>
        <v>Agent / Agente de propreté de locaux</v>
      </c>
    </row>
    <row r="1508" spans="1:9" ht="16.8">
      <c r="A1508" t="str">
        <f t="shared" si="23"/>
        <v>76251_2</v>
      </c>
      <c r="B1508" s="131" t="s">
        <v>1696</v>
      </c>
      <c r="C1508" s="131" t="s">
        <v>114</v>
      </c>
      <c r="D1508" s="130">
        <v>47</v>
      </c>
      <c r="E1508" s="130">
        <v>2</v>
      </c>
      <c r="I1508" t="str">
        <f>VLOOKUP(C1508,rome!A:B,2,0)</f>
        <v>Employé / Employée de rayon libre-service</v>
      </c>
    </row>
    <row r="1509" spans="1:9" ht="16.8">
      <c r="A1509" t="str">
        <f t="shared" si="23"/>
        <v>76251_3</v>
      </c>
      <c r="B1509" s="131" t="s">
        <v>1696</v>
      </c>
      <c r="C1509" s="131" t="s">
        <v>113</v>
      </c>
      <c r="D1509" s="130">
        <v>43</v>
      </c>
      <c r="E1509" s="130">
        <v>3</v>
      </c>
      <c r="I1509" t="str">
        <f>VLOOKUP(C1509,rome!A:B,2,0)</f>
        <v>Employé familial / Employée familiale</v>
      </c>
    </row>
    <row r="1510" spans="1:9" ht="16.8">
      <c r="A1510" t="str">
        <f t="shared" si="23"/>
        <v>76251_4</v>
      </c>
      <c r="B1510" s="131" t="s">
        <v>1696</v>
      </c>
      <c r="C1510" s="131" t="s">
        <v>117</v>
      </c>
      <c r="D1510" s="130">
        <v>40</v>
      </c>
      <c r="E1510" s="130">
        <v>4</v>
      </c>
      <c r="I1510" t="str">
        <f>VLOOKUP(C1510,rome!A:B,2,0)</f>
        <v>Manutentionnaire</v>
      </c>
    </row>
    <row r="1511" spans="1:9" ht="16.8">
      <c r="A1511" t="str">
        <f t="shared" si="23"/>
        <v>76251_5</v>
      </c>
      <c r="B1511" s="131" t="s">
        <v>1696</v>
      </c>
      <c r="C1511" s="131" t="s">
        <v>118</v>
      </c>
      <c r="D1511" s="130">
        <v>36</v>
      </c>
      <c r="E1511" s="130">
        <v>5</v>
      </c>
      <c r="I1511" t="str">
        <f>VLOOKUP(C1511,rome!A:B,2,0)</f>
        <v>Vendeur / Vendeuse en prêt-à-porter</v>
      </c>
    </row>
    <row r="1512" spans="1:9" ht="16.8">
      <c r="A1512" t="str">
        <f t="shared" si="23"/>
        <v>80453_1</v>
      </c>
      <c r="B1512" s="131" t="s">
        <v>1698</v>
      </c>
      <c r="C1512" s="131" t="s">
        <v>114</v>
      </c>
      <c r="D1512" s="130">
        <v>16</v>
      </c>
      <c r="E1512" s="130">
        <v>1</v>
      </c>
      <c r="I1512" t="str">
        <f>VLOOKUP(C1512,rome!A:B,2,0)</f>
        <v>Employé / Employée de rayon libre-service</v>
      </c>
    </row>
    <row r="1513" spans="1:9" ht="16.8">
      <c r="A1513" t="str">
        <f t="shared" si="23"/>
        <v>80453_2</v>
      </c>
      <c r="B1513" s="131" t="s">
        <v>1698</v>
      </c>
      <c r="C1513" s="131" t="s">
        <v>136</v>
      </c>
      <c r="D1513" s="130">
        <v>14</v>
      </c>
      <c r="E1513" s="130">
        <v>2</v>
      </c>
      <c r="I1513" t="str">
        <f>VLOOKUP(C1513,rome!A:B,2,0)</f>
        <v>Agent / Agente de conditionnement</v>
      </c>
    </row>
    <row r="1514" spans="1:9" ht="16.8">
      <c r="A1514" t="str">
        <f t="shared" si="23"/>
        <v>80453_3</v>
      </c>
      <c r="B1514" s="131" t="s">
        <v>1698</v>
      </c>
      <c r="C1514" s="131" t="s">
        <v>2319</v>
      </c>
      <c r="D1514" s="130">
        <v>12</v>
      </c>
      <c r="E1514" s="130">
        <v>3</v>
      </c>
      <c r="I1514" t="str">
        <f>VLOOKUP(C1514,rome!A:B,2,0)</f>
        <v>Agent / Agente de propreté de locaux</v>
      </c>
    </row>
    <row r="1515" spans="1:9" ht="16.8">
      <c r="A1515" t="str">
        <f t="shared" si="23"/>
        <v>80453_4</v>
      </c>
      <c r="B1515" s="131" t="s">
        <v>1698</v>
      </c>
      <c r="C1515" s="131" t="s">
        <v>120</v>
      </c>
      <c r="D1515" s="130">
        <v>8</v>
      </c>
      <c r="E1515" s="130">
        <v>4</v>
      </c>
      <c r="I1515" t="str">
        <f>VLOOKUP(C1515,rome!A:B,2,0)</f>
        <v>Agent / Agente d'entretien des espaces verts</v>
      </c>
    </row>
    <row r="1516" spans="1:9" ht="16.8">
      <c r="A1516" t="str">
        <f t="shared" si="23"/>
        <v>80453_5</v>
      </c>
      <c r="B1516" s="131" t="s">
        <v>1698</v>
      </c>
      <c r="C1516" s="131" t="s">
        <v>132</v>
      </c>
      <c r="D1516" s="130">
        <v>6</v>
      </c>
      <c r="E1516" s="130">
        <v>5</v>
      </c>
      <c r="I1516" t="str">
        <f>VLOOKUP(C1516,rome!A:B,2,0)</f>
        <v>Agent administratif / Agente administrative</v>
      </c>
    </row>
    <row r="1517" spans="1:9">
      <c r="A1517" t="str">
        <f t="shared" si="23"/>
        <v>_</v>
      </c>
      <c r="B1517" s="33"/>
      <c r="C1517" s="33"/>
      <c r="D1517" s="32"/>
      <c r="E1517" s="32"/>
      <c r="I1517" t="e">
        <f>VLOOKUP(C1517,rome!A:B,2,0)</f>
        <v>#N/A</v>
      </c>
    </row>
    <row r="1518" spans="1:9">
      <c r="A1518" t="str">
        <f t="shared" si="23"/>
        <v>_</v>
      </c>
      <c r="B1518" s="33"/>
      <c r="C1518" s="33"/>
      <c r="D1518" s="32"/>
      <c r="E1518" s="32"/>
      <c r="I1518" t="e">
        <f>VLOOKUP(C1518,rome!A:B,2,0)</f>
        <v>#N/A</v>
      </c>
    </row>
    <row r="1519" spans="1:9">
      <c r="A1519" t="str">
        <f t="shared" si="23"/>
        <v>_</v>
      </c>
      <c r="B1519" s="33"/>
      <c r="C1519" s="33"/>
      <c r="D1519" s="32"/>
      <c r="E1519" s="32"/>
      <c r="I1519" t="e">
        <f>VLOOKUP(C1519,rome!A:B,2,0)</f>
        <v>#N/A</v>
      </c>
    </row>
    <row r="1520" spans="1:9">
      <c r="A1520" t="str">
        <f t="shared" si="23"/>
        <v>_</v>
      </c>
      <c r="B1520" s="33"/>
      <c r="C1520" s="33"/>
      <c r="D1520" s="32"/>
      <c r="E1520" s="32"/>
      <c r="I1520" t="e">
        <f>VLOOKUP(C1520,rome!A:B,2,0)</f>
        <v>#N/A</v>
      </c>
    </row>
    <row r="1521" spans="1:9">
      <c r="A1521" t="str">
        <f t="shared" si="23"/>
        <v>_</v>
      </c>
      <c r="B1521" s="33"/>
      <c r="C1521" s="33"/>
      <c r="D1521" s="32"/>
      <c r="E1521" s="32"/>
      <c r="I1521" t="e">
        <f>VLOOKUP(C1521,rome!A:B,2,0)</f>
        <v>#N/A</v>
      </c>
    </row>
    <row r="1522" spans="1:9">
      <c r="A1522" t="str">
        <f t="shared" si="23"/>
        <v>_</v>
      </c>
      <c r="B1522" s="33"/>
      <c r="C1522" s="33"/>
      <c r="D1522" s="32"/>
      <c r="E1522" s="32"/>
      <c r="I1522" t="e">
        <f>VLOOKUP(C1522,rome!A:B,2,0)</f>
        <v>#N/A</v>
      </c>
    </row>
    <row r="1523" spans="1:9">
      <c r="A1523" t="str">
        <f t="shared" si="23"/>
        <v>_</v>
      </c>
      <c r="B1523" s="33"/>
      <c r="C1523" s="33"/>
      <c r="D1523" s="32"/>
      <c r="E1523" s="32"/>
      <c r="I1523" t="e">
        <f>VLOOKUP(C1523,rome!A:B,2,0)</f>
        <v>#N/A</v>
      </c>
    </row>
    <row r="1524" spans="1:9">
      <c r="A1524" t="str">
        <f t="shared" si="23"/>
        <v>_</v>
      </c>
      <c r="B1524" s="33"/>
      <c r="C1524" s="33"/>
      <c r="D1524" s="32"/>
      <c r="E1524" s="32"/>
      <c r="I1524" t="e">
        <f>VLOOKUP(C1524,rome!A:B,2,0)</f>
        <v>#N/A</v>
      </c>
    </row>
    <row r="1525" spans="1:9">
      <c r="A1525" t="str">
        <f t="shared" si="23"/>
        <v>_</v>
      </c>
      <c r="B1525" s="33"/>
      <c r="C1525" s="33"/>
      <c r="D1525" s="32"/>
      <c r="E1525" s="32"/>
      <c r="I1525" t="e">
        <f>VLOOKUP(C1525,rome!A:B,2,0)</f>
        <v>#N/A</v>
      </c>
    </row>
    <row r="1526" spans="1:9">
      <c r="A1526" t="str">
        <f t="shared" si="23"/>
        <v>_</v>
      </c>
      <c r="B1526" s="33"/>
      <c r="C1526" s="33"/>
      <c r="D1526" s="32"/>
      <c r="E1526" s="32"/>
      <c r="I1526" t="e">
        <f>VLOOKUP(C1526,rome!A:B,2,0)</f>
        <v>#N/A</v>
      </c>
    </row>
    <row r="1527" spans="1:9">
      <c r="A1527" t="str">
        <f t="shared" si="23"/>
        <v>_</v>
      </c>
      <c r="B1527" s="33"/>
      <c r="C1527" s="33"/>
      <c r="D1527" s="32"/>
      <c r="E1527" s="32"/>
      <c r="I1527" t="e">
        <f>VLOOKUP(C1527,rome!A:B,2,0)</f>
        <v>#N/A</v>
      </c>
    </row>
    <row r="1528" spans="1:9">
      <c r="A1528" t="str">
        <f t="shared" si="23"/>
        <v>_</v>
      </c>
      <c r="B1528" s="33"/>
      <c r="C1528" s="33"/>
      <c r="D1528" s="32"/>
      <c r="E1528" s="32"/>
      <c r="I1528" t="e">
        <f>VLOOKUP(C1528,rome!A:B,2,0)</f>
        <v>#N/A</v>
      </c>
    </row>
    <row r="1529" spans="1:9">
      <c r="A1529" t="str">
        <f t="shared" si="23"/>
        <v>_</v>
      </c>
      <c r="B1529" s="33"/>
      <c r="C1529" s="33"/>
      <c r="D1529" s="32"/>
      <c r="E1529" s="32"/>
      <c r="I1529" t="e">
        <f>VLOOKUP(C1529,rome!A:B,2,0)</f>
        <v>#N/A</v>
      </c>
    </row>
    <row r="1530" spans="1:9">
      <c r="A1530" t="str">
        <f t="shared" si="23"/>
        <v>_</v>
      </c>
      <c r="B1530" s="33"/>
      <c r="C1530" s="33"/>
      <c r="D1530" s="32"/>
      <c r="E1530" s="32"/>
      <c r="I1530" t="e">
        <f>VLOOKUP(C1530,rome!A:B,2,0)</f>
        <v>#N/A</v>
      </c>
    </row>
    <row r="1531" spans="1:9">
      <c r="A1531" t="str">
        <f t="shared" si="23"/>
        <v>_</v>
      </c>
      <c r="B1531" s="33"/>
      <c r="C1531" s="33"/>
      <c r="D1531" s="32"/>
      <c r="E1531" s="32"/>
      <c r="I1531" t="e">
        <f>VLOOKUP(C1531,rome!A:B,2,0)</f>
        <v>#N/A</v>
      </c>
    </row>
    <row r="1532" spans="1:9">
      <c r="A1532" t="str">
        <f t="shared" si="23"/>
        <v>_</v>
      </c>
      <c r="B1532" s="33"/>
      <c r="C1532" s="33"/>
      <c r="D1532" s="32"/>
      <c r="E1532" s="32"/>
      <c r="I1532" t="e">
        <f>VLOOKUP(C1532,rome!A:B,2,0)</f>
        <v>#N/A</v>
      </c>
    </row>
    <row r="1533" spans="1:9">
      <c r="A1533" t="str">
        <f t="shared" si="23"/>
        <v>_</v>
      </c>
      <c r="I1533" t="e">
        <f>VLOOKUP(C1533,rome!A:B,2,0)</f>
        <v>#N/A</v>
      </c>
    </row>
    <row r="1534" spans="1:9">
      <c r="A1534" t="str">
        <f t="shared" si="23"/>
        <v>_</v>
      </c>
      <c r="I1534" t="e">
        <f>VLOOKUP(C1534,rome!A:B,2,0)</f>
        <v>#N/A</v>
      </c>
    </row>
    <row r="1535" spans="1:9">
      <c r="A1535" t="str">
        <f t="shared" si="23"/>
        <v>_</v>
      </c>
      <c r="I1535" t="e">
        <f>VLOOKUP(C1535,rome!A:B,2,0)</f>
        <v>#N/A</v>
      </c>
    </row>
  </sheetData>
  <conditionalFormatting sqref="I2:I1535">
    <cfRule type="expression" dxfId="0" priority="1">
      <formula>ISNA($I$2)</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sheetPr>
  <dimension ref="A1:B324"/>
  <sheetViews>
    <sheetView workbookViewId="0">
      <pane ySplit="1" topLeftCell="A301" activePane="bottomLeft" state="frozen"/>
      <selection activeCell="T29" sqref="T29"/>
      <selection pane="bottomLeft" activeCell="T29" sqref="T29"/>
    </sheetView>
  </sheetViews>
  <sheetFormatPr baseColWidth="10" defaultRowHeight="13.2"/>
  <sheetData>
    <row r="1" spans="1:2" ht="16.8">
      <c r="A1" s="127" t="s">
        <v>871</v>
      </c>
      <c r="B1" s="127" t="s">
        <v>656</v>
      </c>
    </row>
    <row r="2" spans="1:2" ht="16.8">
      <c r="A2" s="126"/>
      <c r="B2" s="127">
        <v>2204</v>
      </c>
    </row>
    <row r="3" spans="1:2" ht="16.8">
      <c r="A3" s="126" t="s">
        <v>872</v>
      </c>
      <c r="B3" s="127">
        <v>98</v>
      </c>
    </row>
    <row r="4" spans="1:2" ht="16.8">
      <c r="A4" s="126" t="s">
        <v>873</v>
      </c>
      <c r="B4" s="127">
        <v>943</v>
      </c>
    </row>
    <row r="5" spans="1:2" ht="16.8">
      <c r="A5" s="126" t="s">
        <v>874</v>
      </c>
      <c r="B5" s="127">
        <v>2</v>
      </c>
    </row>
    <row r="6" spans="1:2" ht="16.8">
      <c r="A6" s="126" t="s">
        <v>875</v>
      </c>
      <c r="B6" s="127">
        <v>8</v>
      </c>
    </row>
    <row r="7" spans="1:2" ht="16.8">
      <c r="A7" s="126" t="s">
        <v>877</v>
      </c>
      <c r="B7" s="127">
        <v>50</v>
      </c>
    </row>
    <row r="8" spans="1:2" ht="16.8">
      <c r="A8" s="126" t="s">
        <v>878</v>
      </c>
      <c r="B8" s="127">
        <v>12</v>
      </c>
    </row>
    <row r="9" spans="1:2" ht="16.8">
      <c r="A9" s="126" t="s">
        <v>879</v>
      </c>
      <c r="B9" s="127">
        <v>176</v>
      </c>
    </row>
    <row r="10" spans="1:2" ht="16.8">
      <c r="A10" s="126" t="s">
        <v>880</v>
      </c>
      <c r="B10" s="127">
        <v>28</v>
      </c>
    </row>
    <row r="11" spans="1:2" ht="16.8">
      <c r="A11" s="126" t="s">
        <v>881</v>
      </c>
      <c r="B11" s="127">
        <v>6</v>
      </c>
    </row>
    <row r="12" spans="1:2" ht="16.8">
      <c r="A12" s="126" t="s">
        <v>882</v>
      </c>
      <c r="B12" s="127">
        <v>20</v>
      </c>
    </row>
    <row r="13" spans="1:2" ht="16.8">
      <c r="A13" s="126" t="s">
        <v>883</v>
      </c>
      <c r="B13" s="127">
        <v>15</v>
      </c>
    </row>
    <row r="14" spans="1:2" ht="16.8">
      <c r="A14" s="126" t="s">
        <v>884</v>
      </c>
      <c r="B14" s="127">
        <v>11</v>
      </c>
    </row>
    <row r="15" spans="1:2" ht="16.8">
      <c r="A15" s="126" t="s">
        <v>885</v>
      </c>
      <c r="B15" s="127">
        <v>543</v>
      </c>
    </row>
    <row r="16" spans="1:2" ht="16.8">
      <c r="A16" s="126" t="s">
        <v>886</v>
      </c>
      <c r="B16" s="127">
        <v>29</v>
      </c>
    </row>
    <row r="17" spans="1:2" ht="16.8">
      <c r="A17" s="126" t="s">
        <v>887</v>
      </c>
      <c r="B17" s="127">
        <v>9</v>
      </c>
    </row>
    <row r="18" spans="1:2" ht="16.8">
      <c r="A18" s="126" t="s">
        <v>888</v>
      </c>
      <c r="B18" s="127">
        <v>60</v>
      </c>
    </row>
    <row r="19" spans="1:2" ht="16.8">
      <c r="A19" s="126" t="s">
        <v>889</v>
      </c>
      <c r="B19" s="127">
        <v>7</v>
      </c>
    </row>
    <row r="20" spans="1:2" ht="16.8">
      <c r="A20" s="126" t="s">
        <v>890</v>
      </c>
      <c r="B20" s="127">
        <v>51</v>
      </c>
    </row>
    <row r="21" spans="1:2" ht="16.8">
      <c r="A21" s="126" t="s">
        <v>891</v>
      </c>
      <c r="B21" s="127">
        <v>30</v>
      </c>
    </row>
    <row r="22" spans="1:2" ht="16.8">
      <c r="A22" s="126" t="s">
        <v>892</v>
      </c>
      <c r="B22" s="127">
        <v>11</v>
      </c>
    </row>
    <row r="23" spans="1:2" ht="16.8">
      <c r="A23" s="126" t="s">
        <v>893</v>
      </c>
      <c r="B23" s="127">
        <v>11</v>
      </c>
    </row>
    <row r="24" spans="1:2" ht="16.8">
      <c r="A24" s="126" t="s">
        <v>894</v>
      </c>
      <c r="B24" s="127">
        <v>10</v>
      </c>
    </row>
    <row r="25" spans="1:2" ht="16.8">
      <c r="A25" s="126" t="s">
        <v>895</v>
      </c>
      <c r="B25" s="127">
        <v>20</v>
      </c>
    </row>
    <row r="26" spans="1:2" ht="16.8">
      <c r="A26" s="126" t="s">
        <v>896</v>
      </c>
      <c r="B26" s="127">
        <v>29</v>
      </c>
    </row>
    <row r="27" spans="1:2" ht="16.8">
      <c r="A27" s="126" t="s">
        <v>897</v>
      </c>
      <c r="B27" s="127">
        <v>6</v>
      </c>
    </row>
    <row r="28" spans="1:2" ht="16.8">
      <c r="A28" s="126" t="s">
        <v>898</v>
      </c>
      <c r="B28" s="127">
        <v>164</v>
      </c>
    </row>
    <row r="29" spans="1:2" ht="16.8">
      <c r="A29" s="126" t="s">
        <v>899</v>
      </c>
      <c r="B29" s="127">
        <v>7</v>
      </c>
    </row>
    <row r="30" spans="1:2" ht="16.8">
      <c r="A30" s="126" t="s">
        <v>900</v>
      </c>
      <c r="B30" s="127">
        <v>9</v>
      </c>
    </row>
    <row r="31" spans="1:2" ht="16.8">
      <c r="A31" s="126" t="s">
        <v>901</v>
      </c>
      <c r="B31" s="127">
        <v>39</v>
      </c>
    </row>
    <row r="32" spans="1:2" ht="16.8">
      <c r="A32" s="126" t="s">
        <v>902</v>
      </c>
      <c r="B32" s="127">
        <v>34</v>
      </c>
    </row>
    <row r="33" spans="1:2" ht="16.8">
      <c r="A33" s="126" t="s">
        <v>903</v>
      </c>
      <c r="B33" s="127">
        <v>12</v>
      </c>
    </row>
    <row r="34" spans="1:2" ht="16.8">
      <c r="A34" s="126" t="s">
        <v>904</v>
      </c>
      <c r="B34" s="127">
        <v>39</v>
      </c>
    </row>
    <row r="35" spans="1:2" ht="16.8">
      <c r="A35" s="126" t="s">
        <v>905</v>
      </c>
      <c r="B35" s="127">
        <v>3</v>
      </c>
    </row>
    <row r="36" spans="1:2" ht="16.8">
      <c r="A36" s="126" t="s">
        <v>906</v>
      </c>
      <c r="B36" s="127">
        <v>54</v>
      </c>
    </row>
    <row r="37" spans="1:2" ht="16.8">
      <c r="A37" s="126" t="s">
        <v>907</v>
      </c>
      <c r="B37" s="127">
        <v>13</v>
      </c>
    </row>
    <row r="38" spans="1:2" ht="16.8">
      <c r="A38" s="126" t="s">
        <v>908</v>
      </c>
      <c r="B38" s="127">
        <v>3</v>
      </c>
    </row>
    <row r="39" spans="1:2" ht="16.8">
      <c r="A39" s="126" t="s">
        <v>909</v>
      </c>
      <c r="B39" s="127">
        <v>5</v>
      </c>
    </row>
    <row r="40" spans="1:2" ht="16.8">
      <c r="A40" s="126" t="s">
        <v>910</v>
      </c>
      <c r="B40" s="127">
        <v>78</v>
      </c>
    </row>
    <row r="41" spans="1:2" ht="16.8">
      <c r="A41" s="126" t="s">
        <v>911</v>
      </c>
      <c r="B41" s="127">
        <v>27</v>
      </c>
    </row>
    <row r="42" spans="1:2" ht="16.8">
      <c r="A42" s="126" t="s">
        <v>912</v>
      </c>
      <c r="B42" s="127">
        <v>16</v>
      </c>
    </row>
    <row r="43" spans="1:2" ht="16.8">
      <c r="A43" s="126" t="s">
        <v>913</v>
      </c>
      <c r="B43" s="127">
        <v>40</v>
      </c>
    </row>
    <row r="44" spans="1:2" ht="16.8">
      <c r="A44" s="126" t="s">
        <v>914</v>
      </c>
      <c r="B44" s="127">
        <v>20</v>
      </c>
    </row>
    <row r="45" spans="1:2" ht="16.8">
      <c r="A45" s="126" t="s">
        <v>915</v>
      </c>
      <c r="B45" s="127">
        <v>5</v>
      </c>
    </row>
    <row r="46" spans="1:2" ht="16.8">
      <c r="A46" s="126" t="s">
        <v>916</v>
      </c>
      <c r="B46" s="127">
        <v>19</v>
      </c>
    </row>
    <row r="47" spans="1:2" ht="16.8">
      <c r="A47" s="126" t="s">
        <v>917</v>
      </c>
      <c r="B47" s="127">
        <v>12</v>
      </c>
    </row>
    <row r="48" spans="1:2" ht="16.8">
      <c r="A48" s="126" t="s">
        <v>918</v>
      </c>
      <c r="B48" s="127">
        <v>19</v>
      </c>
    </row>
    <row r="49" spans="1:2" ht="16.8">
      <c r="A49" s="126" t="s">
        <v>919</v>
      </c>
      <c r="B49" s="127">
        <v>242</v>
      </c>
    </row>
    <row r="50" spans="1:2" ht="16.8">
      <c r="A50" s="126" t="s">
        <v>920</v>
      </c>
      <c r="B50" s="127">
        <v>5</v>
      </c>
    </row>
    <row r="51" spans="1:2" ht="16.8">
      <c r="A51" s="126" t="s">
        <v>921</v>
      </c>
      <c r="B51" s="127">
        <v>7</v>
      </c>
    </row>
    <row r="52" spans="1:2" ht="16.8">
      <c r="A52" s="126" t="s">
        <v>922</v>
      </c>
      <c r="B52" s="127">
        <v>3</v>
      </c>
    </row>
    <row r="53" spans="1:2" ht="16.8">
      <c r="A53" s="126" t="s">
        <v>923</v>
      </c>
      <c r="B53" s="127">
        <v>23</v>
      </c>
    </row>
    <row r="54" spans="1:2" ht="16.8">
      <c r="A54" s="126" t="s">
        <v>924</v>
      </c>
      <c r="B54" s="127">
        <v>99</v>
      </c>
    </row>
    <row r="55" spans="1:2" ht="16.8">
      <c r="A55" s="126" t="s">
        <v>976</v>
      </c>
      <c r="B55" s="127">
        <v>17</v>
      </c>
    </row>
    <row r="56" spans="1:2" ht="16.8">
      <c r="A56" s="126" t="s">
        <v>925</v>
      </c>
      <c r="B56" s="127">
        <v>620</v>
      </c>
    </row>
    <row r="57" spans="1:2" ht="16.8">
      <c r="A57" s="126" t="s">
        <v>4104</v>
      </c>
      <c r="B57" s="127">
        <v>123</v>
      </c>
    </row>
    <row r="58" spans="1:2" ht="16.8">
      <c r="A58" s="126" t="s">
        <v>926</v>
      </c>
      <c r="B58" s="127">
        <v>13</v>
      </c>
    </row>
    <row r="59" spans="1:2" ht="16.8">
      <c r="A59" s="126" t="s">
        <v>927</v>
      </c>
      <c r="B59" s="127">
        <v>21</v>
      </c>
    </row>
    <row r="60" spans="1:2" ht="16.8">
      <c r="A60" s="126" t="s">
        <v>928</v>
      </c>
      <c r="B60" s="127">
        <v>29</v>
      </c>
    </row>
    <row r="61" spans="1:2" ht="16.8">
      <c r="A61" s="126" t="s">
        <v>929</v>
      </c>
      <c r="B61" s="127">
        <v>7</v>
      </c>
    </row>
    <row r="62" spans="1:2" ht="16.8">
      <c r="A62" s="126" t="s">
        <v>930</v>
      </c>
      <c r="B62" s="127">
        <v>17</v>
      </c>
    </row>
    <row r="63" spans="1:2" ht="16.8">
      <c r="A63" s="126" t="s">
        <v>931</v>
      </c>
      <c r="B63" s="127">
        <v>19</v>
      </c>
    </row>
    <row r="64" spans="1:2" ht="16.8">
      <c r="A64" s="126" t="s">
        <v>932</v>
      </c>
      <c r="B64" s="127">
        <v>5</v>
      </c>
    </row>
    <row r="65" spans="1:2" ht="16.8">
      <c r="A65" s="126" t="s">
        <v>933</v>
      </c>
      <c r="B65" s="127">
        <v>3</v>
      </c>
    </row>
    <row r="66" spans="1:2" ht="16.8">
      <c r="A66" s="126" t="s">
        <v>934</v>
      </c>
      <c r="B66" s="127">
        <v>121</v>
      </c>
    </row>
    <row r="67" spans="1:2" ht="16.8">
      <c r="A67" s="126" t="s">
        <v>935</v>
      </c>
      <c r="B67" s="127">
        <v>5</v>
      </c>
    </row>
    <row r="68" spans="1:2" ht="16.8">
      <c r="A68" s="126" t="s">
        <v>936</v>
      </c>
      <c r="B68" s="127">
        <v>46</v>
      </c>
    </row>
    <row r="69" spans="1:2" ht="16.8">
      <c r="A69" s="126" t="s">
        <v>937</v>
      </c>
      <c r="B69" s="127">
        <v>4</v>
      </c>
    </row>
    <row r="70" spans="1:2" ht="16.8">
      <c r="A70" s="126" t="s">
        <v>938</v>
      </c>
      <c r="B70" s="127">
        <v>15</v>
      </c>
    </row>
    <row r="71" spans="1:2" ht="16.8">
      <c r="A71" s="126" t="s">
        <v>939</v>
      </c>
      <c r="B71" s="127">
        <v>15</v>
      </c>
    </row>
    <row r="72" spans="1:2" ht="16.8">
      <c r="A72" s="126" t="s">
        <v>940</v>
      </c>
      <c r="B72" s="127">
        <v>13</v>
      </c>
    </row>
    <row r="73" spans="1:2" ht="16.8">
      <c r="A73" s="126" t="s">
        <v>941</v>
      </c>
      <c r="B73" s="127">
        <v>119</v>
      </c>
    </row>
    <row r="74" spans="1:2" ht="16.8">
      <c r="A74" s="126" t="s">
        <v>1121</v>
      </c>
      <c r="B74" s="127">
        <v>92</v>
      </c>
    </row>
    <row r="75" spans="1:2" ht="16.8">
      <c r="A75" s="126" t="s">
        <v>1122</v>
      </c>
      <c r="B75" s="127">
        <v>6506</v>
      </c>
    </row>
    <row r="76" spans="1:2" ht="16.8">
      <c r="A76" s="126"/>
      <c r="B76" s="127">
        <v>2414</v>
      </c>
    </row>
    <row r="77" spans="1:2" ht="16.8">
      <c r="A77" s="126" t="s">
        <v>942</v>
      </c>
      <c r="B77" s="127">
        <v>828</v>
      </c>
    </row>
    <row r="78" spans="1:2" ht="16.8">
      <c r="A78" s="126" t="s">
        <v>943</v>
      </c>
      <c r="B78" s="127">
        <v>55</v>
      </c>
    </row>
    <row r="79" spans="1:2" ht="16.8">
      <c r="A79" s="126" t="s">
        <v>944</v>
      </c>
      <c r="B79" s="127">
        <v>163</v>
      </c>
    </row>
    <row r="80" spans="1:2" ht="16.8">
      <c r="A80" s="126" t="s">
        <v>945</v>
      </c>
      <c r="B80" s="127">
        <v>41</v>
      </c>
    </row>
    <row r="81" spans="1:2" ht="16.8">
      <c r="A81" s="126" t="s">
        <v>946</v>
      </c>
      <c r="B81" s="127">
        <v>48</v>
      </c>
    </row>
    <row r="82" spans="1:2" ht="16.8">
      <c r="A82" s="126" t="s">
        <v>947</v>
      </c>
      <c r="B82" s="127">
        <v>613</v>
      </c>
    </row>
    <row r="83" spans="1:2" ht="16.8">
      <c r="A83" s="126" t="s">
        <v>948</v>
      </c>
      <c r="B83" s="127">
        <v>52</v>
      </c>
    </row>
    <row r="84" spans="1:2" ht="16.8">
      <c r="A84" s="126" t="s">
        <v>949</v>
      </c>
      <c r="B84" s="127">
        <v>89</v>
      </c>
    </row>
    <row r="85" spans="1:2" ht="16.8">
      <c r="A85" s="126" t="s">
        <v>950</v>
      </c>
      <c r="B85" s="127">
        <v>123</v>
      </c>
    </row>
    <row r="86" spans="1:2" ht="16.8">
      <c r="A86" s="126" t="s">
        <v>951</v>
      </c>
      <c r="B86" s="127">
        <v>94</v>
      </c>
    </row>
    <row r="87" spans="1:2" ht="16.8">
      <c r="A87" s="126" t="s">
        <v>952</v>
      </c>
      <c r="B87" s="127">
        <v>313</v>
      </c>
    </row>
    <row r="88" spans="1:2" ht="16.8">
      <c r="A88" s="126" t="s">
        <v>953</v>
      </c>
      <c r="B88" s="127">
        <v>120</v>
      </c>
    </row>
    <row r="89" spans="1:2" ht="16.8">
      <c r="A89" s="126" t="s">
        <v>954</v>
      </c>
      <c r="B89" s="127">
        <v>60</v>
      </c>
    </row>
    <row r="90" spans="1:2" ht="16.8">
      <c r="A90" s="126" t="s">
        <v>955</v>
      </c>
      <c r="B90" s="127">
        <v>40</v>
      </c>
    </row>
    <row r="91" spans="1:2" ht="16.8">
      <c r="A91" s="126" t="s">
        <v>956</v>
      </c>
      <c r="B91" s="127">
        <v>35</v>
      </c>
    </row>
    <row r="92" spans="1:2" ht="16.8">
      <c r="A92" s="126" t="s">
        <v>957</v>
      </c>
      <c r="B92" s="127">
        <v>586</v>
      </c>
    </row>
    <row r="93" spans="1:2" ht="16.8">
      <c r="A93" s="126" t="s">
        <v>958</v>
      </c>
      <c r="B93" s="127">
        <v>44</v>
      </c>
    </row>
    <row r="94" spans="1:2" ht="16.8">
      <c r="A94" s="126" t="s">
        <v>959</v>
      </c>
      <c r="B94" s="127">
        <v>33</v>
      </c>
    </row>
    <row r="95" spans="1:2" ht="16.8">
      <c r="A95" s="126" t="s">
        <v>960</v>
      </c>
      <c r="B95" s="127">
        <v>123</v>
      </c>
    </row>
    <row r="96" spans="1:2" ht="16.8">
      <c r="A96" s="126" t="s">
        <v>961</v>
      </c>
      <c r="B96" s="127">
        <v>41</v>
      </c>
    </row>
    <row r="97" spans="1:2" ht="16.8">
      <c r="A97" s="126" t="s">
        <v>962</v>
      </c>
      <c r="B97" s="127">
        <v>164</v>
      </c>
    </row>
    <row r="98" spans="1:2" ht="16.8">
      <c r="A98" s="126" t="s">
        <v>963</v>
      </c>
      <c r="B98" s="127">
        <v>97</v>
      </c>
    </row>
    <row r="99" spans="1:2" ht="16.8">
      <c r="A99" s="126" t="s">
        <v>964</v>
      </c>
      <c r="B99" s="127">
        <v>106</v>
      </c>
    </row>
    <row r="100" spans="1:2" ht="16.8">
      <c r="A100" s="126" t="s">
        <v>965</v>
      </c>
      <c r="B100" s="127">
        <v>71</v>
      </c>
    </row>
    <row r="101" spans="1:2" ht="16.8">
      <c r="A101" s="126" t="s">
        <v>966</v>
      </c>
      <c r="B101" s="127">
        <v>128</v>
      </c>
    </row>
    <row r="102" spans="1:2" ht="16.8">
      <c r="A102" s="126" t="s">
        <v>967</v>
      </c>
      <c r="B102" s="127">
        <v>43</v>
      </c>
    </row>
    <row r="103" spans="1:2" ht="16.8">
      <c r="A103" s="126" t="s">
        <v>968</v>
      </c>
      <c r="B103" s="127">
        <v>74</v>
      </c>
    </row>
    <row r="104" spans="1:2" ht="16.8">
      <c r="A104" s="126"/>
      <c r="B104" s="127">
        <v>2414</v>
      </c>
    </row>
    <row r="105" spans="1:2" ht="16.8">
      <c r="A105" s="126" t="s">
        <v>745</v>
      </c>
      <c r="B105" s="127">
        <v>5</v>
      </c>
    </row>
    <row r="106" spans="1:2" ht="16.8">
      <c r="A106" s="126" t="s">
        <v>753</v>
      </c>
      <c r="B106" s="127">
        <v>29</v>
      </c>
    </row>
    <row r="107" spans="1:2" ht="16.8">
      <c r="A107" s="126" t="s">
        <v>756</v>
      </c>
      <c r="B107" s="127">
        <v>5</v>
      </c>
    </row>
    <row r="108" spans="1:2" ht="16.8">
      <c r="A108" s="126" t="s">
        <v>734</v>
      </c>
      <c r="B108" s="127">
        <v>15</v>
      </c>
    </row>
    <row r="109" spans="1:2" ht="16.8">
      <c r="A109" s="126" t="s">
        <v>761</v>
      </c>
      <c r="B109" s="127">
        <v>5</v>
      </c>
    </row>
    <row r="110" spans="1:2" ht="16.8">
      <c r="A110" s="126" t="s">
        <v>762</v>
      </c>
      <c r="B110" s="127">
        <v>8</v>
      </c>
    </row>
    <row r="111" spans="1:2" ht="16.8">
      <c r="A111" s="126" t="s">
        <v>758</v>
      </c>
      <c r="B111" s="127">
        <v>2</v>
      </c>
    </row>
    <row r="112" spans="1:2" ht="16.8">
      <c r="A112" s="126" t="s">
        <v>760</v>
      </c>
      <c r="B112" s="127">
        <v>23</v>
      </c>
    </row>
    <row r="113" spans="1:2" ht="16.8">
      <c r="A113" s="126" t="s">
        <v>746</v>
      </c>
      <c r="B113" s="127">
        <v>12</v>
      </c>
    </row>
    <row r="114" spans="1:2" ht="16.8">
      <c r="A114" s="126" t="s">
        <v>754</v>
      </c>
      <c r="B114" s="127">
        <v>7</v>
      </c>
    </row>
    <row r="115" spans="1:2" ht="16.8">
      <c r="A115" s="126" t="s">
        <v>737</v>
      </c>
      <c r="B115" s="127">
        <v>15</v>
      </c>
    </row>
    <row r="116" spans="1:2" ht="16.8">
      <c r="A116" s="126" t="s">
        <v>750</v>
      </c>
      <c r="B116" s="127">
        <v>21</v>
      </c>
    </row>
    <row r="117" spans="1:2" ht="16.8">
      <c r="A117" s="126" t="s">
        <v>735</v>
      </c>
      <c r="B117" s="127">
        <v>85</v>
      </c>
    </row>
    <row r="118" spans="1:2" ht="16.8">
      <c r="A118" s="126" t="s">
        <v>748</v>
      </c>
      <c r="B118" s="127">
        <v>24</v>
      </c>
    </row>
    <row r="119" spans="1:2" ht="16.8">
      <c r="A119" s="126" t="s">
        <v>736</v>
      </c>
      <c r="B119" s="127">
        <v>43</v>
      </c>
    </row>
    <row r="120" spans="1:2" ht="16.8">
      <c r="A120" s="126" t="s">
        <v>740</v>
      </c>
      <c r="B120" s="127">
        <v>50</v>
      </c>
    </row>
    <row r="121" spans="1:2" ht="16.8">
      <c r="A121" s="126" t="s">
        <v>742</v>
      </c>
      <c r="B121" s="127">
        <v>17</v>
      </c>
    </row>
    <row r="122" spans="1:2" ht="16.8">
      <c r="A122" s="126" t="s">
        <v>739</v>
      </c>
      <c r="B122" s="127">
        <v>14</v>
      </c>
    </row>
    <row r="123" spans="1:2" ht="16.8">
      <c r="A123" s="126" t="s">
        <v>757</v>
      </c>
      <c r="B123" s="127">
        <v>26</v>
      </c>
    </row>
    <row r="124" spans="1:2" ht="16.8">
      <c r="A124" s="126" t="s">
        <v>741</v>
      </c>
      <c r="B124" s="127">
        <v>20</v>
      </c>
    </row>
    <row r="125" spans="1:2" ht="16.8">
      <c r="A125" s="126" t="s">
        <v>751</v>
      </c>
      <c r="B125" s="127">
        <v>11</v>
      </c>
    </row>
    <row r="126" spans="1:2" ht="16.8">
      <c r="A126" s="126" t="s">
        <v>755</v>
      </c>
      <c r="B126" s="127">
        <v>10</v>
      </c>
    </row>
    <row r="127" spans="1:2" ht="16.8">
      <c r="A127" s="126" t="s">
        <v>733</v>
      </c>
      <c r="B127" s="127">
        <v>13</v>
      </c>
    </row>
    <row r="128" spans="1:2" ht="16.8">
      <c r="A128" s="126" t="s">
        <v>744</v>
      </c>
      <c r="B128" s="127">
        <v>27</v>
      </c>
    </row>
    <row r="129" spans="1:2" ht="16.8">
      <c r="A129" s="126" t="s">
        <v>764</v>
      </c>
      <c r="B129" s="127">
        <v>340</v>
      </c>
    </row>
    <row r="130" spans="1:2" ht="16.8">
      <c r="A130" s="126" t="s">
        <v>775</v>
      </c>
      <c r="B130" s="127">
        <v>13</v>
      </c>
    </row>
    <row r="131" spans="1:2" ht="16.8">
      <c r="A131" s="126" t="s">
        <v>787</v>
      </c>
      <c r="B131" s="127">
        <v>25</v>
      </c>
    </row>
    <row r="132" spans="1:2" ht="16.8">
      <c r="A132" s="126" t="s">
        <v>786</v>
      </c>
      <c r="B132" s="127">
        <v>14</v>
      </c>
    </row>
    <row r="133" spans="1:2" ht="16.8">
      <c r="A133" s="126" t="s">
        <v>788</v>
      </c>
      <c r="B133" s="127">
        <v>7</v>
      </c>
    </row>
    <row r="134" spans="1:2" ht="16.8">
      <c r="A134" s="126" t="s">
        <v>781</v>
      </c>
      <c r="B134" s="127">
        <v>3</v>
      </c>
    </row>
    <row r="135" spans="1:2" ht="16.8">
      <c r="A135" s="126" t="s">
        <v>765</v>
      </c>
      <c r="B135" s="127">
        <v>16</v>
      </c>
    </row>
    <row r="136" spans="1:2" ht="16.8">
      <c r="A136" s="126" t="s">
        <v>785</v>
      </c>
      <c r="B136" s="127">
        <v>24</v>
      </c>
    </row>
    <row r="137" spans="1:2" ht="16.8">
      <c r="A137" s="126" t="s">
        <v>768</v>
      </c>
      <c r="B137" s="127">
        <v>22</v>
      </c>
    </row>
    <row r="138" spans="1:2" ht="16.8">
      <c r="A138" s="126" t="s">
        <v>767</v>
      </c>
      <c r="B138" s="127">
        <v>10</v>
      </c>
    </row>
    <row r="139" spans="1:2" ht="16.8">
      <c r="A139" s="126" t="s">
        <v>769</v>
      </c>
      <c r="B139" s="127">
        <v>12</v>
      </c>
    </row>
    <row r="140" spans="1:2" ht="16.8">
      <c r="A140" s="126" t="s">
        <v>771</v>
      </c>
      <c r="B140" s="127">
        <v>6</v>
      </c>
    </row>
    <row r="141" spans="1:2" ht="16.8">
      <c r="A141" s="126" t="s">
        <v>777</v>
      </c>
      <c r="B141" s="127">
        <v>31</v>
      </c>
    </row>
    <row r="142" spans="1:2" ht="16.8">
      <c r="A142" s="126" t="s">
        <v>773</v>
      </c>
      <c r="B142" s="127">
        <v>23</v>
      </c>
    </row>
    <row r="143" spans="1:2" ht="16.8">
      <c r="A143" s="126" t="s">
        <v>783</v>
      </c>
      <c r="B143" s="127">
        <v>44</v>
      </c>
    </row>
    <row r="144" spans="1:2" ht="16.8">
      <c r="A144" s="126" t="s">
        <v>770</v>
      </c>
      <c r="B144" s="127">
        <v>5</v>
      </c>
    </row>
    <row r="145" spans="1:2" ht="16.8">
      <c r="A145" s="126" t="s">
        <v>772</v>
      </c>
      <c r="B145" s="127">
        <v>17</v>
      </c>
    </row>
    <row r="146" spans="1:2" ht="16.8">
      <c r="A146" s="126" t="s">
        <v>789</v>
      </c>
      <c r="B146" s="127">
        <v>27</v>
      </c>
    </row>
    <row r="147" spans="1:2" ht="16.8">
      <c r="A147" s="126" t="s">
        <v>780</v>
      </c>
      <c r="B147" s="127">
        <v>18</v>
      </c>
    </row>
    <row r="148" spans="1:2" ht="16.8">
      <c r="A148" s="126" t="s">
        <v>774</v>
      </c>
      <c r="B148" s="127">
        <v>12</v>
      </c>
    </row>
    <row r="149" spans="1:2" ht="16.8">
      <c r="A149" s="126" t="s">
        <v>766</v>
      </c>
      <c r="B149" s="127">
        <v>17</v>
      </c>
    </row>
    <row r="150" spans="1:2" ht="16.8">
      <c r="A150" s="126" t="s">
        <v>782</v>
      </c>
      <c r="B150" s="127">
        <v>29</v>
      </c>
    </row>
    <row r="151" spans="1:2" ht="16.8">
      <c r="A151" s="126" t="s">
        <v>759</v>
      </c>
      <c r="B151" s="127">
        <v>23</v>
      </c>
    </row>
    <row r="152" spans="1:2" ht="16.8">
      <c r="A152" s="126" t="s">
        <v>778</v>
      </c>
      <c r="B152" s="127">
        <v>69</v>
      </c>
    </row>
    <row r="153" spans="1:2" ht="16.8">
      <c r="A153" s="126" t="s">
        <v>791</v>
      </c>
      <c r="B153" s="127">
        <v>195</v>
      </c>
    </row>
    <row r="154" spans="1:2" ht="16.8">
      <c r="A154" s="126" t="s">
        <v>792</v>
      </c>
      <c r="B154" s="127">
        <v>7</v>
      </c>
    </row>
    <row r="155" spans="1:2" ht="16.8">
      <c r="A155" s="126" t="s">
        <v>804</v>
      </c>
      <c r="B155" s="127">
        <v>23</v>
      </c>
    </row>
    <row r="156" spans="1:2" ht="16.8">
      <c r="A156" s="126" t="s">
        <v>805</v>
      </c>
      <c r="B156" s="127">
        <v>8</v>
      </c>
    </row>
    <row r="157" spans="1:2" ht="16.8">
      <c r="A157" s="126" t="s">
        <v>816</v>
      </c>
      <c r="B157" s="127">
        <v>6</v>
      </c>
    </row>
    <row r="158" spans="1:2" ht="16.8">
      <c r="A158" s="126" t="s">
        <v>790</v>
      </c>
      <c r="B158" s="127">
        <v>2</v>
      </c>
    </row>
    <row r="159" spans="1:2" ht="16.8">
      <c r="A159" s="126" t="s">
        <v>796</v>
      </c>
      <c r="B159" s="127">
        <v>2</v>
      </c>
    </row>
    <row r="160" spans="1:2" ht="16.8">
      <c r="A160" s="126" t="s">
        <v>801</v>
      </c>
      <c r="B160" s="127">
        <v>4</v>
      </c>
    </row>
    <row r="161" spans="1:2" ht="16.8">
      <c r="A161" s="126" t="s">
        <v>779</v>
      </c>
      <c r="B161" s="127">
        <v>16</v>
      </c>
    </row>
    <row r="162" spans="1:2" ht="16.8">
      <c r="A162" s="126" t="s">
        <v>809</v>
      </c>
      <c r="B162" s="127">
        <v>4</v>
      </c>
    </row>
    <row r="163" spans="1:2" ht="16.8">
      <c r="A163" s="126" t="s">
        <v>806</v>
      </c>
      <c r="B163" s="127">
        <v>18</v>
      </c>
    </row>
    <row r="164" spans="1:2" ht="16.8">
      <c r="A164" s="126" t="s">
        <v>797</v>
      </c>
      <c r="B164" s="127">
        <v>8</v>
      </c>
    </row>
    <row r="165" spans="1:2" ht="16.8">
      <c r="A165" s="126" t="s">
        <v>813</v>
      </c>
      <c r="B165" s="127">
        <v>9</v>
      </c>
    </row>
    <row r="166" spans="1:2" ht="16.8">
      <c r="A166" s="126" t="s">
        <v>812</v>
      </c>
      <c r="B166" s="127">
        <v>8</v>
      </c>
    </row>
    <row r="167" spans="1:2" ht="16.8">
      <c r="A167" s="126" t="s">
        <v>815</v>
      </c>
      <c r="B167" s="127">
        <v>6</v>
      </c>
    </row>
    <row r="168" spans="1:2" ht="16.8">
      <c r="A168" s="126" t="s">
        <v>799</v>
      </c>
      <c r="B168" s="127">
        <v>9</v>
      </c>
    </row>
    <row r="169" spans="1:2" ht="16.8">
      <c r="A169" s="126" t="s">
        <v>811</v>
      </c>
      <c r="B169" s="127">
        <v>7</v>
      </c>
    </row>
    <row r="170" spans="1:2" ht="16.8">
      <c r="A170" s="126" t="s">
        <v>808</v>
      </c>
      <c r="B170" s="127">
        <v>8</v>
      </c>
    </row>
    <row r="171" spans="1:2" ht="16.8">
      <c r="A171" s="126" t="s">
        <v>814</v>
      </c>
      <c r="B171" s="127">
        <v>9</v>
      </c>
    </row>
    <row r="172" spans="1:2" ht="16.8">
      <c r="A172" s="126" t="s">
        <v>798</v>
      </c>
      <c r="B172" s="127">
        <v>9</v>
      </c>
    </row>
    <row r="173" spans="1:2" ht="16.8">
      <c r="A173" s="126" t="s">
        <v>800</v>
      </c>
      <c r="B173" s="127">
        <v>3</v>
      </c>
    </row>
    <row r="174" spans="1:2" ht="16.8">
      <c r="A174" s="126" t="s">
        <v>794</v>
      </c>
      <c r="B174" s="127">
        <v>3</v>
      </c>
    </row>
    <row r="175" spans="1:2" ht="16.8">
      <c r="A175" s="126" t="s">
        <v>793</v>
      </c>
      <c r="B175" s="127">
        <v>5</v>
      </c>
    </row>
    <row r="176" spans="1:2" ht="16.8">
      <c r="A176" s="126" t="s">
        <v>802</v>
      </c>
      <c r="B176" s="127">
        <v>20</v>
      </c>
    </row>
    <row r="177" spans="1:2" ht="16.8">
      <c r="A177" s="126" t="s">
        <v>4105</v>
      </c>
      <c r="B177" s="127">
        <v>4</v>
      </c>
    </row>
    <row r="178" spans="1:2" ht="16.8">
      <c r="A178" s="126" t="s">
        <v>738</v>
      </c>
      <c r="B178" s="127">
        <v>35</v>
      </c>
    </row>
    <row r="179" spans="1:2" ht="16.8">
      <c r="A179" s="126" t="s">
        <v>803</v>
      </c>
      <c r="B179" s="127">
        <v>134</v>
      </c>
    </row>
    <row r="180" spans="1:2" ht="16.8">
      <c r="A180" s="126" t="s">
        <v>763</v>
      </c>
      <c r="B180" s="127">
        <v>23</v>
      </c>
    </row>
    <row r="181" spans="1:2" ht="16.8">
      <c r="A181" s="126" t="s">
        <v>828</v>
      </c>
      <c r="B181" s="127">
        <v>3</v>
      </c>
    </row>
    <row r="182" spans="1:2" ht="16.8">
      <c r="A182" s="126" t="s">
        <v>834</v>
      </c>
      <c r="B182" s="127">
        <v>2</v>
      </c>
    </row>
    <row r="183" spans="1:2" ht="16.8">
      <c r="A183" s="126" t="s">
        <v>835</v>
      </c>
      <c r="B183" s="127">
        <v>3</v>
      </c>
    </row>
    <row r="184" spans="1:2" ht="16.8">
      <c r="A184" s="126" t="s">
        <v>829</v>
      </c>
      <c r="B184" s="127">
        <v>4</v>
      </c>
    </row>
    <row r="185" spans="1:2" ht="16.8">
      <c r="A185" s="126" t="s">
        <v>819</v>
      </c>
      <c r="B185" s="127">
        <v>9</v>
      </c>
    </row>
    <row r="186" spans="1:2" ht="16.8">
      <c r="A186" s="126" t="s">
        <v>838</v>
      </c>
      <c r="B186" s="127">
        <v>7</v>
      </c>
    </row>
    <row r="187" spans="1:2" ht="16.8">
      <c r="A187" s="126" t="s">
        <v>837</v>
      </c>
      <c r="B187" s="127">
        <v>5</v>
      </c>
    </row>
    <row r="188" spans="1:2" ht="16.8">
      <c r="A188" s="126" t="s">
        <v>826</v>
      </c>
      <c r="B188" s="127">
        <v>4</v>
      </c>
    </row>
    <row r="189" spans="1:2" ht="16.8">
      <c r="A189" s="126" t="s">
        <v>818</v>
      </c>
      <c r="B189" s="127">
        <v>7</v>
      </c>
    </row>
    <row r="190" spans="1:2" ht="16.8">
      <c r="A190" s="126" t="s">
        <v>752</v>
      </c>
      <c r="B190" s="127">
        <v>7</v>
      </c>
    </row>
    <row r="191" spans="1:2" ht="16.8">
      <c r="A191" s="126" t="s">
        <v>821</v>
      </c>
      <c r="B191" s="127">
        <v>5</v>
      </c>
    </row>
    <row r="192" spans="1:2" ht="16.8">
      <c r="A192" s="126" t="s">
        <v>830</v>
      </c>
      <c r="B192" s="127">
        <v>2</v>
      </c>
    </row>
    <row r="193" spans="1:2" ht="16.8">
      <c r="A193" s="126" t="s">
        <v>820</v>
      </c>
      <c r="B193" s="127">
        <v>5</v>
      </c>
    </row>
    <row r="194" spans="1:2" ht="16.8">
      <c r="A194" s="126" t="s">
        <v>743</v>
      </c>
      <c r="B194" s="127">
        <v>12</v>
      </c>
    </row>
    <row r="195" spans="1:2" ht="16.8">
      <c r="A195" s="126" t="s">
        <v>823</v>
      </c>
      <c r="B195" s="127">
        <v>2</v>
      </c>
    </row>
    <row r="196" spans="1:2" ht="16.8">
      <c r="A196" s="126" t="s">
        <v>827</v>
      </c>
      <c r="B196" s="127">
        <v>14</v>
      </c>
    </row>
    <row r="197" spans="1:2" ht="16.8">
      <c r="A197" s="126" t="s">
        <v>824</v>
      </c>
      <c r="B197" s="127">
        <v>8</v>
      </c>
    </row>
    <row r="198" spans="1:2" ht="16.8">
      <c r="A198" s="126" t="s">
        <v>836</v>
      </c>
      <c r="B198" s="127">
        <v>6</v>
      </c>
    </row>
    <row r="199" spans="1:2" ht="16.8">
      <c r="A199" s="126" t="s">
        <v>833</v>
      </c>
      <c r="B199" s="127">
        <v>7</v>
      </c>
    </row>
    <row r="200" spans="1:2" ht="16.8">
      <c r="A200" s="126" t="s">
        <v>855</v>
      </c>
      <c r="B200" s="127">
        <v>35</v>
      </c>
    </row>
    <row r="201" spans="1:2" ht="16.8">
      <c r="A201" s="126" t="s">
        <v>822</v>
      </c>
      <c r="B201" s="127">
        <v>32</v>
      </c>
    </row>
    <row r="202" spans="1:2" ht="16.8">
      <c r="A202" s="126" t="s">
        <v>831</v>
      </c>
      <c r="B202" s="127">
        <v>114</v>
      </c>
    </row>
    <row r="203" spans="1:2" ht="16.8">
      <c r="A203" s="126" t="s">
        <v>817</v>
      </c>
      <c r="B203" s="127">
        <v>21</v>
      </c>
    </row>
    <row r="204" spans="1:2" ht="16.8">
      <c r="A204" s="126" t="s">
        <v>840</v>
      </c>
      <c r="B204" s="127">
        <v>31</v>
      </c>
    </row>
    <row r="205" spans="1:2" ht="16.8">
      <c r="A205" s="126" t="s">
        <v>784</v>
      </c>
      <c r="B205" s="127">
        <v>71</v>
      </c>
    </row>
    <row r="206" spans="1:2" ht="16.8">
      <c r="A206" s="126" t="s">
        <v>807</v>
      </c>
      <c r="B206" s="127">
        <v>77</v>
      </c>
    </row>
    <row r="207" spans="1:2" ht="16.8">
      <c r="A207" s="126" t="s">
        <v>849</v>
      </c>
      <c r="B207" s="127">
        <v>53</v>
      </c>
    </row>
    <row r="208" spans="1:2" ht="16.8">
      <c r="A208" s="126" t="s">
        <v>860</v>
      </c>
      <c r="B208" s="127">
        <v>51</v>
      </c>
    </row>
    <row r="209" spans="1:2" ht="16.8">
      <c r="A209" s="126" t="s">
        <v>844</v>
      </c>
      <c r="B209" s="127">
        <v>7</v>
      </c>
    </row>
    <row r="210" spans="1:2" ht="16.8">
      <c r="A210" s="126" t="s">
        <v>845</v>
      </c>
      <c r="B210" s="127">
        <v>19</v>
      </c>
    </row>
    <row r="211" spans="1:2" ht="16.8">
      <c r="A211" s="126" t="s">
        <v>832</v>
      </c>
      <c r="B211" s="127">
        <v>89</v>
      </c>
    </row>
    <row r="212" spans="1:2" ht="16.8">
      <c r="A212" s="126" t="s">
        <v>749</v>
      </c>
      <c r="B212" s="127">
        <v>37</v>
      </c>
    </row>
    <row r="213" spans="1:2" ht="16.8">
      <c r="A213" s="126" t="s">
        <v>839</v>
      </c>
      <c r="B213" s="127">
        <v>40</v>
      </c>
    </row>
    <row r="214" spans="1:2" ht="16.8">
      <c r="A214" s="126" t="s">
        <v>747</v>
      </c>
      <c r="B214" s="127">
        <v>28</v>
      </c>
    </row>
    <row r="215" spans="1:2" ht="16.8">
      <c r="A215" s="126" t="s">
        <v>852</v>
      </c>
      <c r="B215" s="127">
        <v>47</v>
      </c>
    </row>
    <row r="216" spans="1:2" ht="16.8">
      <c r="A216" s="126" t="s">
        <v>776</v>
      </c>
      <c r="B216" s="127">
        <v>49</v>
      </c>
    </row>
    <row r="217" spans="1:2" ht="16.8">
      <c r="A217" s="126" t="s">
        <v>859</v>
      </c>
      <c r="B217" s="127">
        <v>15</v>
      </c>
    </row>
    <row r="218" spans="1:2" ht="16.8">
      <c r="A218" s="126" t="s">
        <v>841</v>
      </c>
      <c r="B218" s="127">
        <v>6</v>
      </c>
    </row>
    <row r="219" spans="1:2" ht="16.8">
      <c r="A219" s="126" t="s">
        <v>846</v>
      </c>
      <c r="B219" s="127">
        <v>12</v>
      </c>
    </row>
    <row r="220" spans="1:2" ht="16.8">
      <c r="A220" s="126" t="s">
        <v>856</v>
      </c>
      <c r="B220" s="127">
        <v>20</v>
      </c>
    </row>
    <row r="221" spans="1:2" ht="16.8">
      <c r="A221" s="126" t="s">
        <v>857</v>
      </c>
      <c r="B221" s="127">
        <v>63</v>
      </c>
    </row>
    <row r="222" spans="1:2" ht="16.8">
      <c r="A222" s="126" t="s">
        <v>847</v>
      </c>
      <c r="B222" s="127">
        <v>24</v>
      </c>
    </row>
    <row r="223" spans="1:2" ht="16.8">
      <c r="A223" s="126" t="s">
        <v>854</v>
      </c>
      <c r="B223" s="127">
        <v>41</v>
      </c>
    </row>
    <row r="224" spans="1:2" ht="16.8">
      <c r="A224" s="126" t="s">
        <v>843</v>
      </c>
      <c r="B224" s="127">
        <v>23</v>
      </c>
    </row>
    <row r="225" spans="1:2" ht="16.8">
      <c r="A225" s="126" t="s">
        <v>851</v>
      </c>
      <c r="B225" s="127">
        <v>16</v>
      </c>
    </row>
    <row r="226" spans="1:2" ht="16.8">
      <c r="A226" s="126" t="s">
        <v>862</v>
      </c>
      <c r="B226" s="127">
        <v>57</v>
      </c>
    </row>
    <row r="227" spans="1:2" ht="16.8">
      <c r="A227" s="126" t="s">
        <v>861</v>
      </c>
      <c r="B227" s="127">
        <v>18</v>
      </c>
    </row>
    <row r="228" spans="1:2" ht="16.8">
      <c r="A228" s="126" t="s">
        <v>850</v>
      </c>
      <c r="B228" s="127">
        <v>7</v>
      </c>
    </row>
    <row r="229" spans="1:2" ht="16.8">
      <c r="A229" s="126" t="s">
        <v>842</v>
      </c>
      <c r="B229" s="127">
        <v>24</v>
      </c>
    </row>
    <row r="230" spans="1:2" ht="16.8">
      <c r="A230" s="126" t="s">
        <v>810</v>
      </c>
      <c r="B230" s="127">
        <v>18</v>
      </c>
    </row>
    <row r="231" spans="1:2" ht="16.8">
      <c r="A231" s="126" t="s">
        <v>848</v>
      </c>
      <c r="B231" s="127">
        <v>69</v>
      </c>
    </row>
    <row r="232" spans="1:2" ht="16.8">
      <c r="A232" s="126" t="s">
        <v>1131</v>
      </c>
      <c r="B232" s="127">
        <v>50</v>
      </c>
    </row>
    <row r="233" spans="1:2" ht="16.8">
      <c r="A233" s="126" t="s">
        <v>1132</v>
      </c>
      <c r="B233" s="127">
        <v>291</v>
      </c>
    </row>
    <row r="234" spans="1:2" ht="16.8">
      <c r="A234" s="126" t="s">
        <v>863</v>
      </c>
      <c r="B234" s="127">
        <v>532</v>
      </c>
    </row>
    <row r="235" spans="1:2" ht="16.8">
      <c r="A235" s="126" t="s">
        <v>864</v>
      </c>
      <c r="B235" s="127">
        <v>106</v>
      </c>
    </row>
    <row r="236" spans="1:2" ht="16.8">
      <c r="A236" s="126"/>
      <c r="B236" s="127">
        <v>2414</v>
      </c>
    </row>
    <row r="237" spans="1:2" ht="16.8">
      <c r="A237" s="126" t="s">
        <v>969</v>
      </c>
      <c r="B237" s="127">
        <v>827</v>
      </c>
    </row>
    <row r="238" spans="1:2" ht="16.8">
      <c r="A238" s="126" t="s">
        <v>970</v>
      </c>
      <c r="B238" s="127">
        <v>662</v>
      </c>
    </row>
    <row r="239" spans="1:2" ht="16.8">
      <c r="A239" s="126" t="s">
        <v>971</v>
      </c>
      <c r="B239" s="127">
        <v>367</v>
      </c>
    </row>
    <row r="240" spans="1:2" ht="16.8">
      <c r="A240" s="126" t="s">
        <v>972</v>
      </c>
      <c r="B240" s="127">
        <v>316</v>
      </c>
    </row>
    <row r="241" spans="1:2" ht="16.8">
      <c r="A241" s="126" t="s">
        <v>973</v>
      </c>
      <c r="B241" s="127">
        <v>2012</v>
      </c>
    </row>
    <row r="242" spans="1:2" ht="16.8">
      <c r="A242" s="126"/>
      <c r="B242" s="127">
        <v>2414</v>
      </c>
    </row>
    <row r="243" spans="1:2" ht="16.8">
      <c r="A243" s="126" t="s">
        <v>974</v>
      </c>
      <c r="B243" s="127">
        <v>4184</v>
      </c>
    </row>
    <row r="244" spans="1:2" ht="16.8">
      <c r="A244" s="126" t="s">
        <v>1145</v>
      </c>
      <c r="B244" s="127">
        <v>181</v>
      </c>
    </row>
    <row r="245" spans="1:2" ht="16.8">
      <c r="A245" s="126" t="s">
        <v>1652</v>
      </c>
      <c r="B245" s="127">
        <v>2</v>
      </c>
    </row>
    <row r="246" spans="1:2" ht="16.8">
      <c r="A246" s="126" t="s">
        <v>1146</v>
      </c>
      <c r="B246" s="127">
        <v>88</v>
      </c>
    </row>
    <row r="247" spans="1:2" ht="16.8">
      <c r="A247" s="126" t="s">
        <v>1147</v>
      </c>
      <c r="B247" s="127">
        <v>41</v>
      </c>
    </row>
    <row r="248" spans="1:2" ht="16.8">
      <c r="A248" s="126" t="s">
        <v>1148</v>
      </c>
      <c r="B248" s="127">
        <v>35</v>
      </c>
    </row>
    <row r="249" spans="1:2" ht="16.8">
      <c r="A249" s="126" t="s">
        <v>1149</v>
      </c>
      <c r="B249" s="127">
        <v>33</v>
      </c>
    </row>
    <row r="250" spans="1:2" ht="16.8">
      <c r="A250" s="126" t="s">
        <v>1150</v>
      </c>
      <c r="B250" s="127">
        <v>44</v>
      </c>
    </row>
    <row r="251" spans="1:2" ht="16.8">
      <c r="A251" s="126" t="s">
        <v>1151</v>
      </c>
      <c r="B251" s="127">
        <v>105</v>
      </c>
    </row>
    <row r="252" spans="1:2" ht="16.8">
      <c r="A252" s="126" t="s">
        <v>1152</v>
      </c>
      <c r="B252" s="127">
        <v>174</v>
      </c>
    </row>
    <row r="253" spans="1:2" ht="16.8">
      <c r="A253" s="126" t="s">
        <v>1153</v>
      </c>
      <c r="B253" s="127">
        <v>124</v>
      </c>
    </row>
    <row r="254" spans="1:2" ht="16.8">
      <c r="A254" s="126" t="s">
        <v>1154</v>
      </c>
      <c r="B254" s="127">
        <v>34</v>
      </c>
    </row>
    <row r="255" spans="1:2" ht="16.8">
      <c r="A255" s="126" t="s">
        <v>1155</v>
      </c>
      <c r="B255" s="127">
        <v>162</v>
      </c>
    </row>
    <row r="256" spans="1:2" ht="16.8">
      <c r="A256" s="126" t="s">
        <v>1156</v>
      </c>
      <c r="B256" s="127">
        <v>35</v>
      </c>
    </row>
    <row r="257" spans="1:2" ht="16.8">
      <c r="A257" s="126" t="s">
        <v>1157</v>
      </c>
      <c r="B257" s="127">
        <v>120</v>
      </c>
    </row>
    <row r="258" spans="1:2" ht="16.8">
      <c r="A258" s="126" t="s">
        <v>1158</v>
      </c>
      <c r="B258" s="127">
        <v>94</v>
      </c>
    </row>
    <row r="259" spans="1:2" ht="16.8">
      <c r="A259" s="126" t="s">
        <v>1159</v>
      </c>
      <c r="B259" s="127">
        <v>60</v>
      </c>
    </row>
    <row r="260" spans="1:2" ht="16.8">
      <c r="A260" s="126" t="s">
        <v>1160</v>
      </c>
      <c r="B260" s="127">
        <v>40</v>
      </c>
    </row>
    <row r="261" spans="1:2" ht="16.8">
      <c r="A261" s="126" t="s">
        <v>1161</v>
      </c>
      <c r="B261" s="127">
        <v>117</v>
      </c>
    </row>
    <row r="262" spans="1:2" ht="16.8">
      <c r="A262" s="126" t="s">
        <v>1654</v>
      </c>
      <c r="B262" s="127">
        <v>60</v>
      </c>
    </row>
    <row r="263" spans="1:2" ht="16.8">
      <c r="A263" s="126" t="s">
        <v>1655</v>
      </c>
      <c r="B263" s="127">
        <v>1</v>
      </c>
    </row>
    <row r="264" spans="1:2" ht="16.8">
      <c r="A264" s="126" t="s">
        <v>1699</v>
      </c>
      <c r="B264" s="127">
        <v>92</v>
      </c>
    </row>
    <row r="265" spans="1:2" ht="16.8">
      <c r="A265" s="126" t="s">
        <v>1656</v>
      </c>
      <c r="B265" s="127">
        <v>125</v>
      </c>
    </row>
    <row r="266" spans="1:2" ht="16.8">
      <c r="A266" s="126" t="s">
        <v>1700</v>
      </c>
      <c r="B266" s="127">
        <v>73</v>
      </c>
    </row>
    <row r="267" spans="1:2" ht="16.8">
      <c r="A267" s="126" t="s">
        <v>1701</v>
      </c>
      <c r="B267" s="127">
        <v>44</v>
      </c>
    </row>
    <row r="268" spans="1:2" ht="16.8">
      <c r="A268" s="126" t="s">
        <v>1702</v>
      </c>
      <c r="B268" s="127">
        <v>38</v>
      </c>
    </row>
    <row r="269" spans="1:2" ht="16.8">
      <c r="A269" s="126" t="s">
        <v>1703</v>
      </c>
      <c r="B269" s="127">
        <v>74</v>
      </c>
    </row>
    <row r="270" spans="1:2" ht="16.8">
      <c r="A270" s="126" t="s">
        <v>1657</v>
      </c>
      <c r="B270" s="127">
        <v>6</v>
      </c>
    </row>
    <row r="271" spans="1:2" ht="16.8">
      <c r="A271" s="126" t="s">
        <v>1658</v>
      </c>
      <c r="B271" s="127">
        <v>1</v>
      </c>
    </row>
    <row r="272" spans="1:2" ht="16.8">
      <c r="A272" s="126" t="s">
        <v>1659</v>
      </c>
      <c r="B272" s="127">
        <v>96</v>
      </c>
    </row>
    <row r="273" spans="1:2" ht="16.8">
      <c r="A273" s="126" t="s">
        <v>1661</v>
      </c>
      <c r="B273" s="127">
        <v>64</v>
      </c>
    </row>
    <row r="274" spans="1:2" ht="16.8">
      <c r="A274" s="126" t="s">
        <v>1662</v>
      </c>
      <c r="B274" s="127">
        <v>42</v>
      </c>
    </row>
    <row r="275" spans="1:2" ht="16.8">
      <c r="A275" s="126" t="s">
        <v>1663</v>
      </c>
      <c r="B275" s="127">
        <v>35</v>
      </c>
    </row>
    <row r="276" spans="1:2" ht="16.8">
      <c r="A276" s="126" t="s">
        <v>1664</v>
      </c>
      <c r="B276" s="127">
        <v>55</v>
      </c>
    </row>
    <row r="277" spans="1:2" ht="16.8">
      <c r="A277" s="126" t="s">
        <v>1665</v>
      </c>
      <c r="B277" s="127">
        <v>68</v>
      </c>
    </row>
    <row r="278" spans="1:2" ht="16.8">
      <c r="A278" s="126" t="s">
        <v>1666</v>
      </c>
      <c r="B278" s="127">
        <v>16</v>
      </c>
    </row>
    <row r="279" spans="1:2" ht="16.8">
      <c r="A279" s="126" t="s">
        <v>1668</v>
      </c>
      <c r="B279" s="127">
        <v>128</v>
      </c>
    </row>
    <row r="280" spans="1:2" ht="16.8">
      <c r="A280" s="126" t="s">
        <v>1669</v>
      </c>
      <c r="B280" s="127">
        <v>55</v>
      </c>
    </row>
    <row r="281" spans="1:2" ht="16.8">
      <c r="A281" s="126" t="s">
        <v>1670</v>
      </c>
      <c r="B281" s="127">
        <v>43</v>
      </c>
    </row>
    <row r="282" spans="1:2" ht="16.8">
      <c r="A282" s="126" t="s">
        <v>1671</v>
      </c>
      <c r="B282" s="127">
        <v>48</v>
      </c>
    </row>
    <row r="283" spans="1:2" ht="16.8">
      <c r="A283" s="126" t="s">
        <v>1672</v>
      </c>
      <c r="B283" s="127">
        <v>26</v>
      </c>
    </row>
    <row r="284" spans="1:2" ht="16.8">
      <c r="A284" s="126" t="s">
        <v>1704</v>
      </c>
      <c r="B284" s="127">
        <v>11</v>
      </c>
    </row>
    <row r="285" spans="1:2" ht="16.8">
      <c r="A285" s="126" t="s">
        <v>4101</v>
      </c>
      <c r="B285" s="127">
        <v>2</v>
      </c>
    </row>
    <row r="286" spans="1:2" ht="16.8">
      <c r="A286" s="126" t="s">
        <v>1705</v>
      </c>
      <c r="B286" s="127">
        <v>32</v>
      </c>
    </row>
    <row r="287" spans="1:2" ht="16.8">
      <c r="A287" s="126" t="s">
        <v>1673</v>
      </c>
      <c r="B287" s="127">
        <v>108</v>
      </c>
    </row>
    <row r="288" spans="1:2" ht="16.8">
      <c r="A288" s="126" t="s">
        <v>1674</v>
      </c>
      <c r="B288" s="127">
        <v>46</v>
      </c>
    </row>
    <row r="289" spans="1:2" ht="16.8">
      <c r="A289" s="126" t="s">
        <v>1706</v>
      </c>
      <c r="B289" s="127">
        <v>29</v>
      </c>
    </row>
    <row r="290" spans="1:2" ht="16.8">
      <c r="A290" s="126" t="s">
        <v>1675</v>
      </c>
      <c r="B290" s="127">
        <v>21</v>
      </c>
    </row>
    <row r="291" spans="1:2" ht="16.8">
      <c r="A291" s="126" t="s">
        <v>1707</v>
      </c>
      <c r="B291" s="127">
        <v>185</v>
      </c>
    </row>
    <row r="292" spans="1:2" ht="16.8">
      <c r="A292" s="126" t="s">
        <v>1708</v>
      </c>
      <c r="B292" s="127">
        <v>181</v>
      </c>
    </row>
    <row r="293" spans="1:2" ht="16.8">
      <c r="A293" s="126" t="s">
        <v>1676</v>
      </c>
      <c r="B293" s="127">
        <v>78</v>
      </c>
    </row>
    <row r="294" spans="1:2" ht="16.8">
      <c r="A294" s="126" t="s">
        <v>1678</v>
      </c>
      <c r="B294" s="127">
        <v>111</v>
      </c>
    </row>
    <row r="295" spans="1:2" ht="16.8">
      <c r="A295" s="126" t="s">
        <v>1679</v>
      </c>
      <c r="B295" s="127">
        <v>167</v>
      </c>
    </row>
    <row r="296" spans="1:2" ht="16.8">
      <c r="A296" s="126" t="s">
        <v>1680</v>
      </c>
      <c r="B296" s="127">
        <v>89</v>
      </c>
    </row>
    <row r="297" spans="1:2" ht="16.8">
      <c r="A297" s="126" t="s">
        <v>1682</v>
      </c>
      <c r="B297" s="127">
        <v>166</v>
      </c>
    </row>
    <row r="298" spans="1:2" ht="16.8">
      <c r="A298" s="126" t="s">
        <v>1683</v>
      </c>
      <c r="B298" s="127">
        <v>123</v>
      </c>
    </row>
    <row r="299" spans="1:2" ht="16.8">
      <c r="A299" s="126" t="s">
        <v>1684</v>
      </c>
      <c r="B299" s="127">
        <v>52</v>
      </c>
    </row>
    <row r="300" spans="1:2" ht="16.8">
      <c r="A300" s="126" t="s">
        <v>1685</v>
      </c>
      <c r="B300" s="127">
        <v>41</v>
      </c>
    </row>
    <row r="301" spans="1:2" ht="16.8">
      <c r="A301" s="126" t="s">
        <v>1686</v>
      </c>
      <c r="B301" s="127">
        <v>48</v>
      </c>
    </row>
    <row r="302" spans="1:2" ht="16.8">
      <c r="A302" s="126" t="s">
        <v>1687</v>
      </c>
      <c r="B302" s="127">
        <v>182</v>
      </c>
    </row>
    <row r="303" spans="1:2" ht="16.8">
      <c r="A303" s="126" t="s">
        <v>1688</v>
      </c>
      <c r="B303" s="127">
        <v>28</v>
      </c>
    </row>
    <row r="304" spans="1:2" ht="16.8">
      <c r="A304" s="126" t="s">
        <v>1689</v>
      </c>
      <c r="B304" s="127">
        <v>129</v>
      </c>
    </row>
    <row r="305" spans="1:2" ht="16.8">
      <c r="A305" s="126" t="s">
        <v>1690</v>
      </c>
      <c r="B305" s="127">
        <v>111</v>
      </c>
    </row>
    <row r="306" spans="1:2" ht="16.8">
      <c r="A306" s="126" t="s">
        <v>1691</v>
      </c>
      <c r="B306" s="127">
        <v>27</v>
      </c>
    </row>
    <row r="307" spans="1:2" ht="16.8">
      <c r="A307" s="126" t="s">
        <v>1692</v>
      </c>
      <c r="B307" s="127">
        <v>75</v>
      </c>
    </row>
    <row r="308" spans="1:2" ht="16.8">
      <c r="A308" s="126" t="s">
        <v>1693</v>
      </c>
      <c r="B308" s="127">
        <v>260</v>
      </c>
    </row>
    <row r="309" spans="1:2" ht="16.8">
      <c r="A309" s="126" t="s">
        <v>1694</v>
      </c>
      <c r="B309" s="127">
        <v>135</v>
      </c>
    </row>
    <row r="310" spans="1:2" ht="16.8">
      <c r="A310" s="126" t="s">
        <v>1695</v>
      </c>
      <c r="B310" s="127">
        <v>69</v>
      </c>
    </row>
    <row r="311" spans="1:2" ht="16.8">
      <c r="A311" s="126" t="s">
        <v>1696</v>
      </c>
      <c r="B311" s="127">
        <v>121</v>
      </c>
    </row>
    <row r="312" spans="1:2" ht="16.8">
      <c r="A312" s="126" t="s">
        <v>1709</v>
      </c>
      <c r="B312" s="127">
        <v>241</v>
      </c>
    </row>
    <row r="313" spans="1:2" ht="16.8">
      <c r="A313" s="126" t="s">
        <v>1710</v>
      </c>
      <c r="B313" s="127">
        <v>145</v>
      </c>
    </row>
    <row r="314" spans="1:2" ht="16.8">
      <c r="A314" s="126" t="s">
        <v>1711</v>
      </c>
      <c r="B314" s="127">
        <v>75</v>
      </c>
    </row>
    <row r="315" spans="1:2" ht="16.8">
      <c r="A315" s="126" t="s">
        <v>1698</v>
      </c>
      <c r="B315" s="127">
        <v>77</v>
      </c>
    </row>
    <row r="316" spans="1:2" ht="16.8">
      <c r="A316" s="126" t="s">
        <v>1712</v>
      </c>
      <c r="B316" s="127">
        <v>66</v>
      </c>
    </row>
    <row r="317" spans="1:2" ht="16.8">
      <c r="A317" s="126" t="s">
        <v>1713</v>
      </c>
      <c r="B317" s="127">
        <v>108</v>
      </c>
    </row>
    <row r="318" spans="1:2" ht="16.8">
      <c r="A318" s="126" t="s">
        <v>1714</v>
      </c>
      <c r="B318" s="127">
        <v>500</v>
      </c>
    </row>
    <row r="319" spans="1:2" ht="16.8">
      <c r="A319" s="126" t="s">
        <v>1715</v>
      </c>
      <c r="B319" s="127">
        <v>80</v>
      </c>
    </row>
    <row r="320" spans="1:2" ht="16.8">
      <c r="A320" s="126"/>
      <c r="B320" s="127"/>
    </row>
    <row r="321" spans="1:2">
      <c r="A321" s="33"/>
      <c r="B321" s="32"/>
    </row>
    <row r="322" spans="1:2">
      <c r="A322" s="33"/>
      <c r="B322" s="32"/>
    </row>
    <row r="323" spans="1:2">
      <c r="A323" s="33"/>
      <c r="B323" s="32"/>
    </row>
    <row r="324" spans="1:2">
      <c r="A324" s="33"/>
      <c r="B324" s="32"/>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sheetPr>
  <dimension ref="A1:M926"/>
  <sheetViews>
    <sheetView workbookViewId="0">
      <pane ySplit="1" topLeftCell="A907" activePane="bottomLeft" state="frozen"/>
      <selection activeCell="T29" sqref="T29"/>
      <selection pane="bottomLeft" activeCell="T29" sqref="T29"/>
    </sheetView>
  </sheetViews>
  <sheetFormatPr baseColWidth="10" defaultRowHeight="13.2"/>
  <cols>
    <col min="1" max="1" width="17.6640625" style="16" customWidth="1"/>
    <col min="3" max="3" width="45.44140625" bestFit="1" customWidth="1"/>
    <col min="13" max="13" width="45.44140625" bestFit="1" customWidth="1"/>
  </cols>
  <sheetData>
    <row r="1" spans="1:13" ht="16.8">
      <c r="A1" s="15" t="s">
        <v>992</v>
      </c>
      <c r="B1" s="127" t="s">
        <v>871</v>
      </c>
      <c r="C1" s="127" t="s">
        <v>654</v>
      </c>
      <c r="D1" s="127" t="s">
        <v>656</v>
      </c>
      <c r="E1" s="127" t="s">
        <v>977</v>
      </c>
      <c r="M1" s="27"/>
    </row>
    <row r="2" spans="1:13" ht="16.8">
      <c r="A2" s="16" t="str">
        <f>B2&amp;"_"&amp;E2</f>
        <v>_1</v>
      </c>
      <c r="B2" s="126"/>
      <c r="C2" s="126" t="s">
        <v>2847</v>
      </c>
      <c r="D2" s="127">
        <v>566</v>
      </c>
      <c r="E2" s="127">
        <v>1</v>
      </c>
      <c r="M2" s="28"/>
    </row>
    <row r="3" spans="1:13" ht="16.8">
      <c r="A3" s="16" t="str">
        <f t="shared" ref="A3:A66" si="0">B3&amp;"_"&amp;E3</f>
        <v>_2</v>
      </c>
      <c r="B3" s="126"/>
      <c r="C3" s="126" t="s">
        <v>2848</v>
      </c>
      <c r="D3" s="127">
        <v>563</v>
      </c>
      <c r="E3" s="127">
        <v>2</v>
      </c>
      <c r="M3" s="28"/>
    </row>
    <row r="4" spans="1:13" ht="16.8">
      <c r="A4" s="16" t="str">
        <f t="shared" si="0"/>
        <v>_3</v>
      </c>
      <c r="B4" s="126"/>
      <c r="C4" s="126" t="s">
        <v>1124</v>
      </c>
      <c r="D4" s="127">
        <v>290</v>
      </c>
      <c r="E4" s="127">
        <v>3</v>
      </c>
      <c r="M4" s="28"/>
    </row>
    <row r="5" spans="1:13" ht="16.8">
      <c r="A5" s="16" t="str">
        <f t="shared" si="0"/>
        <v>200010700_1</v>
      </c>
      <c r="B5" s="126" t="s">
        <v>872</v>
      </c>
      <c r="C5" s="126" t="s">
        <v>2848</v>
      </c>
      <c r="D5" s="127">
        <v>32</v>
      </c>
      <c r="E5" s="127">
        <v>1</v>
      </c>
      <c r="M5" s="28"/>
    </row>
    <row r="6" spans="1:13" ht="16.8">
      <c r="A6" s="16" t="str">
        <f t="shared" si="0"/>
        <v>200010700_2</v>
      </c>
      <c r="B6" s="126" t="s">
        <v>872</v>
      </c>
      <c r="C6" s="126" t="s">
        <v>2847</v>
      </c>
      <c r="D6" s="127">
        <v>28</v>
      </c>
      <c r="E6" s="127">
        <v>2</v>
      </c>
      <c r="M6" s="28"/>
    </row>
    <row r="7" spans="1:13" ht="16.8">
      <c r="A7" s="16" t="str">
        <f t="shared" si="0"/>
        <v>200010700_3</v>
      </c>
      <c r="B7" s="126" t="s">
        <v>872</v>
      </c>
      <c r="C7" s="126" t="s">
        <v>1124</v>
      </c>
      <c r="D7" s="127">
        <v>10</v>
      </c>
      <c r="E7" s="127">
        <v>3</v>
      </c>
      <c r="M7" s="28"/>
    </row>
    <row r="8" spans="1:13" ht="16.8">
      <c r="A8" s="16" t="str">
        <f t="shared" si="0"/>
        <v>200023414_1</v>
      </c>
      <c r="B8" s="126" t="s">
        <v>873</v>
      </c>
      <c r="C8" s="126" t="s">
        <v>2848</v>
      </c>
      <c r="D8" s="127">
        <v>299</v>
      </c>
      <c r="E8" s="127">
        <v>1</v>
      </c>
      <c r="M8" s="28"/>
    </row>
    <row r="9" spans="1:13" ht="16.8">
      <c r="A9" s="16" t="str">
        <f t="shared" si="0"/>
        <v>200023414_2</v>
      </c>
      <c r="B9" s="126" t="s">
        <v>873</v>
      </c>
      <c r="C9" s="126" t="s">
        <v>2847</v>
      </c>
      <c r="D9" s="127">
        <v>247</v>
      </c>
      <c r="E9" s="127">
        <v>2</v>
      </c>
      <c r="M9" s="28"/>
    </row>
    <row r="10" spans="1:13" ht="16.8">
      <c r="A10" s="16" t="str">
        <f t="shared" si="0"/>
        <v>200023414_3</v>
      </c>
      <c r="B10" s="126" t="s">
        <v>873</v>
      </c>
      <c r="C10" s="126" t="s">
        <v>1125</v>
      </c>
      <c r="D10" s="127">
        <v>107</v>
      </c>
      <c r="E10" s="127">
        <v>3</v>
      </c>
      <c r="M10" s="28"/>
    </row>
    <row r="11" spans="1:13" ht="16.8">
      <c r="A11" s="16" t="str">
        <f t="shared" si="0"/>
        <v>200035103_1</v>
      </c>
      <c r="B11" s="126" t="s">
        <v>874</v>
      </c>
      <c r="C11" s="126" t="s">
        <v>2847</v>
      </c>
      <c r="D11" s="127">
        <v>2</v>
      </c>
      <c r="E11" s="127">
        <v>1</v>
      </c>
      <c r="M11" s="28"/>
    </row>
    <row r="12" spans="1:13" ht="16.8">
      <c r="A12" s="16" t="str">
        <f t="shared" si="0"/>
        <v>200035111_1</v>
      </c>
      <c r="B12" s="126" t="s">
        <v>875</v>
      </c>
      <c r="C12" s="126" t="s">
        <v>2847</v>
      </c>
      <c r="D12" s="127">
        <v>4</v>
      </c>
      <c r="E12" s="127">
        <v>1</v>
      </c>
      <c r="M12" s="28"/>
    </row>
    <row r="13" spans="1:13" ht="16.8">
      <c r="A13" s="16" t="str">
        <f t="shared" si="0"/>
        <v>200035111_2</v>
      </c>
      <c r="B13" s="126" t="s">
        <v>875</v>
      </c>
      <c r="C13" s="126" t="s">
        <v>2848</v>
      </c>
      <c r="D13" s="127">
        <v>2</v>
      </c>
      <c r="E13" s="127">
        <v>2</v>
      </c>
      <c r="M13" s="28"/>
    </row>
    <row r="14" spans="1:13" ht="16.8">
      <c r="A14" s="16" t="str">
        <f t="shared" si="0"/>
        <v>200035111_3</v>
      </c>
      <c r="B14" s="126" t="s">
        <v>875</v>
      </c>
      <c r="C14" s="126" t="s">
        <v>1124</v>
      </c>
      <c r="D14" s="127">
        <v>1</v>
      </c>
      <c r="E14" s="127">
        <v>3</v>
      </c>
      <c r="M14" s="28"/>
    </row>
    <row r="15" spans="1:13" ht="16.8">
      <c r="A15" s="16" t="str">
        <f t="shared" si="0"/>
        <v>200035814_1</v>
      </c>
      <c r="B15" s="126" t="s">
        <v>877</v>
      </c>
      <c r="C15" s="126" t="s">
        <v>2848</v>
      </c>
      <c r="D15" s="127">
        <v>25</v>
      </c>
      <c r="E15" s="127">
        <v>1</v>
      </c>
      <c r="M15" s="28"/>
    </row>
    <row r="16" spans="1:13" ht="16.8">
      <c r="A16" s="16" t="str">
        <f t="shared" si="0"/>
        <v>200035814_2</v>
      </c>
      <c r="B16" s="126" t="s">
        <v>877</v>
      </c>
      <c r="C16" s="126" t="s">
        <v>2847</v>
      </c>
      <c r="D16" s="127">
        <v>8</v>
      </c>
      <c r="E16" s="127">
        <v>2</v>
      </c>
    </row>
    <row r="17" spans="1:5" ht="16.8">
      <c r="A17" s="16" t="str">
        <f t="shared" si="0"/>
        <v>200035814_3</v>
      </c>
      <c r="B17" s="126" t="s">
        <v>877</v>
      </c>
      <c r="C17" s="126" t="s">
        <v>1125</v>
      </c>
      <c r="D17" s="127">
        <v>5</v>
      </c>
      <c r="E17" s="127">
        <v>3</v>
      </c>
    </row>
    <row r="18" spans="1:5" ht="16.8">
      <c r="A18" s="16" t="str">
        <f t="shared" si="0"/>
        <v>200036069_1</v>
      </c>
      <c r="B18" s="126" t="s">
        <v>878</v>
      </c>
      <c r="C18" s="126" t="s">
        <v>2848</v>
      </c>
      <c r="D18" s="127">
        <v>7</v>
      </c>
      <c r="E18" s="127">
        <v>1</v>
      </c>
    </row>
    <row r="19" spans="1:5" ht="16.8">
      <c r="A19" s="16" t="str">
        <f t="shared" si="0"/>
        <v>200036069_2</v>
      </c>
      <c r="B19" s="126" t="s">
        <v>878</v>
      </c>
      <c r="C19" s="126" t="s">
        <v>2847</v>
      </c>
      <c r="D19" s="127">
        <v>4</v>
      </c>
      <c r="E19" s="127">
        <v>2</v>
      </c>
    </row>
    <row r="20" spans="1:5" ht="16.8">
      <c r="A20" s="16" t="str">
        <f t="shared" si="0"/>
        <v>200036069_3</v>
      </c>
      <c r="B20" s="126" t="s">
        <v>878</v>
      </c>
      <c r="C20" s="126" t="s">
        <v>2849</v>
      </c>
      <c r="D20" s="127">
        <v>1</v>
      </c>
      <c r="E20" s="127">
        <v>3</v>
      </c>
    </row>
    <row r="21" spans="1:5" ht="16.8">
      <c r="A21" s="16" t="str">
        <f t="shared" si="0"/>
        <v>200040277_1</v>
      </c>
      <c r="B21" s="126" t="s">
        <v>879</v>
      </c>
      <c r="C21" s="126" t="s">
        <v>2847</v>
      </c>
      <c r="D21" s="127">
        <v>50</v>
      </c>
      <c r="E21" s="127">
        <v>1</v>
      </c>
    </row>
    <row r="22" spans="1:5" ht="16.8">
      <c r="A22" s="16" t="str">
        <f t="shared" si="0"/>
        <v>200040277_2</v>
      </c>
      <c r="B22" s="126" t="s">
        <v>879</v>
      </c>
      <c r="C22" s="126" t="s">
        <v>2848</v>
      </c>
      <c r="D22" s="127">
        <v>49</v>
      </c>
      <c r="E22" s="127">
        <v>2</v>
      </c>
    </row>
    <row r="23" spans="1:5" ht="16.8">
      <c r="A23" s="16" t="str">
        <f t="shared" si="0"/>
        <v>200040277_3</v>
      </c>
      <c r="B23" s="126" t="s">
        <v>879</v>
      </c>
      <c r="C23" s="126" t="s">
        <v>1125</v>
      </c>
      <c r="D23" s="127">
        <v>19</v>
      </c>
      <c r="E23" s="127">
        <v>3</v>
      </c>
    </row>
    <row r="24" spans="1:5" ht="16.8">
      <c r="A24" s="16" t="str">
        <f t="shared" si="0"/>
        <v>200042604_1</v>
      </c>
      <c r="B24" s="126" t="s">
        <v>880</v>
      </c>
      <c r="C24" s="126" t="s">
        <v>2848</v>
      </c>
      <c r="D24" s="127">
        <v>17</v>
      </c>
      <c r="E24" s="127">
        <v>1</v>
      </c>
    </row>
    <row r="25" spans="1:5" ht="16.8">
      <c r="A25" s="16" t="str">
        <f t="shared" si="0"/>
        <v>200042604_2</v>
      </c>
      <c r="B25" s="126" t="s">
        <v>880</v>
      </c>
      <c r="C25" s="126" t="s">
        <v>2850</v>
      </c>
      <c r="D25" s="127">
        <v>3</v>
      </c>
      <c r="E25" s="127">
        <v>2</v>
      </c>
    </row>
    <row r="26" spans="1:5" ht="16.8">
      <c r="A26" s="16" t="str">
        <f t="shared" si="0"/>
        <v>200042604_3</v>
      </c>
      <c r="B26" s="126" t="s">
        <v>880</v>
      </c>
      <c r="C26" s="126" t="s">
        <v>2847</v>
      </c>
      <c r="D26" s="127">
        <v>3</v>
      </c>
      <c r="E26" s="127">
        <v>3</v>
      </c>
    </row>
    <row r="27" spans="1:5" ht="16.8">
      <c r="A27" s="16" t="str">
        <f t="shared" si="0"/>
        <v>200042729_1</v>
      </c>
      <c r="B27" s="126" t="s">
        <v>881</v>
      </c>
      <c r="C27" s="126" t="s">
        <v>1124</v>
      </c>
      <c r="D27" s="127">
        <v>2</v>
      </c>
      <c r="E27" s="127">
        <v>1</v>
      </c>
    </row>
    <row r="28" spans="1:5" ht="16.8">
      <c r="A28" s="16" t="str">
        <f t="shared" si="0"/>
        <v>200042729_2</v>
      </c>
      <c r="B28" s="126" t="s">
        <v>881</v>
      </c>
      <c r="C28" s="126" t="s">
        <v>1125</v>
      </c>
      <c r="D28" s="127">
        <v>2</v>
      </c>
      <c r="E28" s="127">
        <v>2</v>
      </c>
    </row>
    <row r="29" spans="1:5" ht="16.8">
      <c r="A29" s="16" t="str">
        <f t="shared" si="0"/>
        <v>200042729_3</v>
      </c>
      <c r="B29" s="126" t="s">
        <v>881</v>
      </c>
      <c r="C29" s="126" t="s">
        <v>2852</v>
      </c>
      <c r="D29" s="127">
        <v>1</v>
      </c>
      <c r="E29" s="127">
        <v>3</v>
      </c>
    </row>
    <row r="30" spans="1:5" ht="16.8">
      <c r="A30" s="16" t="str">
        <f t="shared" si="0"/>
        <v>200043354_1</v>
      </c>
      <c r="B30" s="126" t="s">
        <v>882</v>
      </c>
      <c r="C30" s="126" t="s">
        <v>2847</v>
      </c>
      <c r="D30" s="127">
        <v>10</v>
      </c>
      <c r="E30" s="127">
        <v>1</v>
      </c>
    </row>
    <row r="31" spans="1:5" ht="16.8">
      <c r="A31" s="16" t="str">
        <f t="shared" si="0"/>
        <v>200043354_2</v>
      </c>
      <c r="B31" s="126" t="s">
        <v>882</v>
      </c>
      <c r="C31" s="126" t="s">
        <v>2848</v>
      </c>
      <c r="D31" s="127">
        <v>4</v>
      </c>
      <c r="E31" s="127">
        <v>2</v>
      </c>
    </row>
    <row r="32" spans="1:5" ht="16.8">
      <c r="A32" s="16" t="str">
        <f t="shared" si="0"/>
        <v>200043354_3</v>
      </c>
      <c r="B32" s="126" t="s">
        <v>882</v>
      </c>
      <c r="C32" s="126" t="s">
        <v>2849</v>
      </c>
      <c r="D32" s="127">
        <v>3</v>
      </c>
      <c r="E32" s="127">
        <v>3</v>
      </c>
    </row>
    <row r="33" spans="1:5" ht="16.8">
      <c r="A33" s="16" t="str">
        <f t="shared" si="0"/>
        <v>200065563_1</v>
      </c>
      <c r="B33" s="126" t="s">
        <v>883</v>
      </c>
      <c r="C33" s="126" t="s">
        <v>2848</v>
      </c>
      <c r="D33" s="127">
        <v>6</v>
      </c>
      <c r="E33" s="127">
        <v>1</v>
      </c>
    </row>
    <row r="34" spans="1:5" ht="16.8">
      <c r="A34" s="16" t="str">
        <f t="shared" si="0"/>
        <v>200065563_2</v>
      </c>
      <c r="B34" s="126" t="s">
        <v>883</v>
      </c>
      <c r="C34" s="126" t="s">
        <v>1124</v>
      </c>
      <c r="D34" s="127">
        <v>2</v>
      </c>
      <c r="E34" s="127">
        <v>2</v>
      </c>
    </row>
    <row r="35" spans="1:5" ht="16.8">
      <c r="A35" s="16" t="str">
        <f t="shared" si="0"/>
        <v>200065563_3</v>
      </c>
      <c r="B35" s="126" t="s">
        <v>883</v>
      </c>
      <c r="C35" s="126" t="s">
        <v>2852</v>
      </c>
      <c r="D35" s="127">
        <v>2</v>
      </c>
      <c r="E35" s="127">
        <v>3</v>
      </c>
    </row>
    <row r="36" spans="1:5" ht="16.8">
      <c r="A36" s="16" t="str">
        <f t="shared" si="0"/>
        <v>200065589_1</v>
      </c>
      <c r="B36" s="126" t="s">
        <v>884</v>
      </c>
      <c r="C36" s="126" t="s">
        <v>1124</v>
      </c>
      <c r="D36" s="127">
        <v>4</v>
      </c>
      <c r="E36" s="127">
        <v>1</v>
      </c>
    </row>
    <row r="37" spans="1:5" ht="16.8">
      <c r="A37" s="16" t="str">
        <f t="shared" si="0"/>
        <v>200065589_2</v>
      </c>
      <c r="B37" s="126" t="s">
        <v>884</v>
      </c>
      <c r="C37" s="126" t="s">
        <v>2847</v>
      </c>
      <c r="D37" s="127">
        <v>3</v>
      </c>
      <c r="E37" s="127">
        <v>2</v>
      </c>
    </row>
    <row r="38" spans="1:5" ht="16.8">
      <c r="A38" s="16" t="str">
        <f t="shared" si="0"/>
        <v>200065589_3</v>
      </c>
      <c r="B38" s="126" t="s">
        <v>884</v>
      </c>
      <c r="C38" s="126" t="s">
        <v>2848</v>
      </c>
      <c r="D38" s="127">
        <v>2</v>
      </c>
      <c r="E38" s="127">
        <v>3</v>
      </c>
    </row>
    <row r="39" spans="1:5" ht="16.8">
      <c r="A39" s="16" t="str">
        <f t="shared" si="0"/>
        <v>200065597_1</v>
      </c>
      <c r="B39" s="126" t="s">
        <v>885</v>
      </c>
      <c r="C39" s="126" t="s">
        <v>2848</v>
      </c>
      <c r="D39" s="127">
        <v>217</v>
      </c>
      <c r="E39" s="127">
        <v>1</v>
      </c>
    </row>
    <row r="40" spans="1:5" ht="16.8">
      <c r="A40" s="16" t="str">
        <f t="shared" si="0"/>
        <v>200065597_2</v>
      </c>
      <c r="B40" s="126" t="s">
        <v>885</v>
      </c>
      <c r="C40" s="126" t="s">
        <v>2847</v>
      </c>
      <c r="D40" s="127">
        <v>135</v>
      </c>
      <c r="E40" s="127">
        <v>2</v>
      </c>
    </row>
    <row r="41" spans="1:5" ht="16.8">
      <c r="A41" s="16" t="str">
        <f t="shared" si="0"/>
        <v>200065597_3</v>
      </c>
      <c r="B41" s="126" t="s">
        <v>885</v>
      </c>
      <c r="C41" s="126" t="s">
        <v>1124</v>
      </c>
      <c r="D41" s="127">
        <v>41</v>
      </c>
      <c r="E41" s="127">
        <v>3</v>
      </c>
    </row>
    <row r="42" spans="1:5" ht="16.8">
      <c r="A42" s="16" t="str">
        <f t="shared" si="0"/>
        <v>200065787_1</v>
      </c>
      <c r="B42" s="126" t="s">
        <v>886</v>
      </c>
      <c r="C42" s="126" t="s">
        <v>2848</v>
      </c>
      <c r="D42" s="127">
        <v>12</v>
      </c>
      <c r="E42" s="127">
        <v>1</v>
      </c>
    </row>
    <row r="43" spans="1:5" ht="16.8">
      <c r="A43" s="16" t="str">
        <f t="shared" si="0"/>
        <v>200065787_2</v>
      </c>
      <c r="B43" s="126" t="s">
        <v>886</v>
      </c>
      <c r="C43" s="126" t="s">
        <v>2847</v>
      </c>
      <c r="D43" s="127">
        <v>7</v>
      </c>
      <c r="E43" s="127">
        <v>2</v>
      </c>
    </row>
    <row r="44" spans="1:5" ht="16.8">
      <c r="A44" s="16" t="str">
        <f t="shared" si="0"/>
        <v>200065787_3</v>
      </c>
      <c r="B44" s="126" t="s">
        <v>886</v>
      </c>
      <c r="C44" s="126" t="s">
        <v>1125</v>
      </c>
      <c r="D44" s="127">
        <v>3</v>
      </c>
      <c r="E44" s="127">
        <v>3</v>
      </c>
    </row>
    <row r="45" spans="1:5" ht="16.8">
      <c r="A45" s="16" t="str">
        <f t="shared" si="0"/>
        <v>200066017_1</v>
      </c>
      <c r="B45" s="126" t="s">
        <v>887</v>
      </c>
      <c r="C45" s="126" t="s">
        <v>2848</v>
      </c>
      <c r="D45" s="127">
        <v>3</v>
      </c>
      <c r="E45" s="127">
        <v>1</v>
      </c>
    </row>
    <row r="46" spans="1:5" ht="16.8">
      <c r="A46" s="16" t="str">
        <f t="shared" si="0"/>
        <v>200066017_2</v>
      </c>
      <c r="B46" s="126" t="s">
        <v>887</v>
      </c>
      <c r="C46" s="126" t="s">
        <v>2853</v>
      </c>
      <c r="D46" s="127">
        <v>2</v>
      </c>
      <c r="E46" s="127">
        <v>2</v>
      </c>
    </row>
    <row r="47" spans="1:5" ht="16.8">
      <c r="A47" s="16" t="str">
        <f t="shared" si="0"/>
        <v>200066017_3</v>
      </c>
      <c r="B47" s="126" t="s">
        <v>887</v>
      </c>
      <c r="C47" s="126" t="s">
        <v>2847</v>
      </c>
      <c r="D47" s="127">
        <v>2</v>
      </c>
      <c r="E47" s="127">
        <v>3</v>
      </c>
    </row>
    <row r="48" spans="1:5" ht="16.8">
      <c r="A48" s="16" t="str">
        <f t="shared" si="0"/>
        <v>200066389_1</v>
      </c>
      <c r="B48" s="126" t="s">
        <v>888</v>
      </c>
      <c r="C48" s="126" t="s">
        <v>2848</v>
      </c>
      <c r="D48" s="127">
        <v>27</v>
      </c>
      <c r="E48" s="127">
        <v>1</v>
      </c>
    </row>
    <row r="49" spans="1:5" ht="16.8">
      <c r="A49" s="16" t="str">
        <f t="shared" si="0"/>
        <v>200066389_2</v>
      </c>
      <c r="B49" s="126" t="s">
        <v>888</v>
      </c>
      <c r="C49" s="126" t="s">
        <v>2847</v>
      </c>
      <c r="D49" s="127">
        <v>10</v>
      </c>
      <c r="E49" s="127">
        <v>2</v>
      </c>
    </row>
    <row r="50" spans="1:5" ht="16.8">
      <c r="A50" s="16" t="str">
        <f t="shared" si="0"/>
        <v>200066389_3</v>
      </c>
      <c r="B50" s="126" t="s">
        <v>888</v>
      </c>
      <c r="C50" s="126" t="s">
        <v>1125</v>
      </c>
      <c r="D50" s="127">
        <v>4</v>
      </c>
      <c r="E50" s="127">
        <v>3</v>
      </c>
    </row>
    <row r="51" spans="1:5" ht="16.8">
      <c r="A51" s="16" t="str">
        <f t="shared" si="0"/>
        <v>200066405_1</v>
      </c>
      <c r="B51" s="126" t="s">
        <v>889</v>
      </c>
      <c r="C51" s="126" t="s">
        <v>2848</v>
      </c>
      <c r="D51" s="127">
        <v>2</v>
      </c>
      <c r="E51" s="127">
        <v>1</v>
      </c>
    </row>
    <row r="52" spans="1:5" ht="16.8">
      <c r="A52" s="16" t="str">
        <f t="shared" si="0"/>
        <v>200066405_2</v>
      </c>
      <c r="B52" s="126" t="s">
        <v>889</v>
      </c>
      <c r="C52" s="126" t="s">
        <v>2850</v>
      </c>
      <c r="D52" s="127">
        <v>1</v>
      </c>
      <c r="E52" s="127">
        <v>2</v>
      </c>
    </row>
    <row r="53" spans="1:5" ht="16.8">
      <c r="A53" s="16" t="str">
        <f t="shared" si="0"/>
        <v>200066405_3</v>
      </c>
      <c r="B53" s="126" t="s">
        <v>889</v>
      </c>
      <c r="C53" s="126" t="s">
        <v>1124</v>
      </c>
      <c r="D53" s="127">
        <v>1</v>
      </c>
      <c r="E53" s="127">
        <v>3</v>
      </c>
    </row>
    <row r="54" spans="1:5" ht="16.8">
      <c r="A54" s="16" t="str">
        <f t="shared" si="0"/>
        <v>200066413_1</v>
      </c>
      <c r="B54" s="126" t="s">
        <v>890</v>
      </c>
      <c r="C54" s="126" t="s">
        <v>2848</v>
      </c>
      <c r="D54" s="127">
        <v>18</v>
      </c>
      <c r="E54" s="127">
        <v>1</v>
      </c>
    </row>
    <row r="55" spans="1:5" ht="16.8">
      <c r="A55" s="16" t="str">
        <f t="shared" si="0"/>
        <v>200066413_2</v>
      </c>
      <c r="B55" s="126" t="s">
        <v>890</v>
      </c>
      <c r="C55" s="126" t="s">
        <v>2847</v>
      </c>
      <c r="D55" s="127">
        <v>14</v>
      </c>
      <c r="E55" s="127">
        <v>2</v>
      </c>
    </row>
    <row r="56" spans="1:5" ht="16.8">
      <c r="A56" s="16" t="str">
        <f t="shared" si="0"/>
        <v>200066413_3</v>
      </c>
      <c r="B56" s="126" t="s">
        <v>890</v>
      </c>
      <c r="C56" s="126" t="s">
        <v>1125</v>
      </c>
      <c r="D56" s="127">
        <v>7</v>
      </c>
      <c r="E56" s="127">
        <v>3</v>
      </c>
    </row>
    <row r="57" spans="1:5" ht="16.8">
      <c r="A57" s="16" t="str">
        <f t="shared" si="0"/>
        <v>200066462_1</v>
      </c>
      <c r="B57" s="126" t="s">
        <v>891</v>
      </c>
      <c r="C57" s="126" t="s">
        <v>2848</v>
      </c>
      <c r="D57" s="127">
        <v>11</v>
      </c>
      <c r="E57" s="127">
        <v>1</v>
      </c>
    </row>
    <row r="58" spans="1:5" ht="16.8">
      <c r="A58" s="16" t="str">
        <f t="shared" si="0"/>
        <v>200066462_2</v>
      </c>
      <c r="B58" s="126" t="s">
        <v>891</v>
      </c>
      <c r="C58" s="126" t="s">
        <v>2847</v>
      </c>
      <c r="D58" s="127">
        <v>8</v>
      </c>
      <c r="E58" s="127">
        <v>2</v>
      </c>
    </row>
    <row r="59" spans="1:5" ht="16.8">
      <c r="A59" s="16" t="str">
        <f t="shared" si="0"/>
        <v>200066462_3</v>
      </c>
      <c r="B59" s="126" t="s">
        <v>891</v>
      </c>
      <c r="C59" s="126" t="s">
        <v>2852</v>
      </c>
      <c r="D59" s="127">
        <v>3</v>
      </c>
      <c r="E59" s="127">
        <v>3</v>
      </c>
    </row>
    <row r="60" spans="1:5" ht="16.8">
      <c r="A60" s="16" t="str">
        <f t="shared" si="0"/>
        <v>200066710_1</v>
      </c>
      <c r="B60" s="126" t="s">
        <v>892</v>
      </c>
      <c r="C60" s="126" t="s">
        <v>1124</v>
      </c>
      <c r="D60" s="127">
        <v>4</v>
      </c>
      <c r="E60" s="127">
        <v>1</v>
      </c>
    </row>
    <row r="61" spans="1:5" ht="16.8">
      <c r="A61" s="16" t="str">
        <f t="shared" si="0"/>
        <v>200066710_2</v>
      </c>
      <c r="B61" s="126" t="s">
        <v>892</v>
      </c>
      <c r="C61" s="126" t="s">
        <v>2847</v>
      </c>
      <c r="D61" s="127">
        <v>3</v>
      </c>
      <c r="E61" s="127">
        <v>2</v>
      </c>
    </row>
    <row r="62" spans="1:5" ht="16.8">
      <c r="A62" s="16" t="str">
        <f t="shared" si="0"/>
        <v>200066710_3</v>
      </c>
      <c r="B62" s="126" t="s">
        <v>892</v>
      </c>
      <c r="C62" s="126" t="s">
        <v>2848</v>
      </c>
      <c r="D62" s="127">
        <v>2</v>
      </c>
      <c r="E62" s="127">
        <v>3</v>
      </c>
    </row>
    <row r="63" spans="1:5" ht="16.8">
      <c r="A63" s="16" t="str">
        <f t="shared" si="0"/>
        <v>200066728_1</v>
      </c>
      <c r="B63" s="126" t="s">
        <v>893</v>
      </c>
      <c r="C63" s="126" t="s">
        <v>2847</v>
      </c>
      <c r="D63" s="127">
        <v>3</v>
      </c>
      <c r="E63" s="127">
        <v>1</v>
      </c>
    </row>
    <row r="64" spans="1:5" ht="16.8">
      <c r="A64" s="16" t="str">
        <f t="shared" si="0"/>
        <v>200066728_2</v>
      </c>
      <c r="B64" s="126" t="s">
        <v>893</v>
      </c>
      <c r="C64" s="126" t="s">
        <v>2848</v>
      </c>
      <c r="D64" s="127">
        <v>2</v>
      </c>
      <c r="E64" s="127">
        <v>2</v>
      </c>
    </row>
    <row r="65" spans="1:5" ht="16.8">
      <c r="A65" s="16" t="str">
        <f t="shared" si="0"/>
        <v>200066728_3</v>
      </c>
      <c r="B65" s="126" t="s">
        <v>893</v>
      </c>
      <c r="C65" s="126" t="s">
        <v>2851</v>
      </c>
      <c r="D65" s="127">
        <v>1</v>
      </c>
      <c r="E65" s="127">
        <v>3</v>
      </c>
    </row>
    <row r="66" spans="1:5" ht="16.8">
      <c r="A66" s="16" t="str">
        <f t="shared" si="0"/>
        <v>200066801_1</v>
      </c>
      <c r="B66" s="126" t="s">
        <v>894</v>
      </c>
      <c r="C66" s="126" t="s">
        <v>1124</v>
      </c>
      <c r="D66" s="127">
        <v>2</v>
      </c>
      <c r="E66" s="127">
        <v>1</v>
      </c>
    </row>
    <row r="67" spans="1:5" ht="16.8">
      <c r="A67" s="16" t="str">
        <f t="shared" ref="A67:A130" si="1">B67&amp;"_"&amp;E67</f>
        <v>200066801_2</v>
      </c>
      <c r="B67" s="126" t="s">
        <v>894</v>
      </c>
      <c r="C67" s="126" t="s">
        <v>2848</v>
      </c>
      <c r="D67" s="127">
        <v>2</v>
      </c>
      <c r="E67" s="127">
        <v>2</v>
      </c>
    </row>
    <row r="68" spans="1:5" ht="16.8">
      <c r="A68" s="16" t="str">
        <f t="shared" si="1"/>
        <v>200066801_3</v>
      </c>
      <c r="B68" s="126" t="s">
        <v>894</v>
      </c>
      <c r="C68" s="126" t="s">
        <v>2847</v>
      </c>
      <c r="D68" s="127">
        <v>2</v>
      </c>
      <c r="E68" s="127">
        <v>3</v>
      </c>
    </row>
    <row r="69" spans="1:5" ht="16.8">
      <c r="A69" s="16" t="str">
        <f t="shared" si="1"/>
        <v>200066827_1</v>
      </c>
      <c r="B69" s="126" t="s">
        <v>895</v>
      </c>
      <c r="C69" s="126" t="s">
        <v>2848</v>
      </c>
      <c r="D69" s="127">
        <v>10</v>
      </c>
      <c r="E69" s="127">
        <v>1</v>
      </c>
    </row>
    <row r="70" spans="1:5" ht="16.8">
      <c r="A70" s="16" t="str">
        <f t="shared" si="1"/>
        <v>200066827_2</v>
      </c>
      <c r="B70" s="126" t="s">
        <v>895</v>
      </c>
      <c r="C70" s="126" t="s">
        <v>2847</v>
      </c>
      <c r="D70" s="127">
        <v>5</v>
      </c>
      <c r="E70" s="127">
        <v>2</v>
      </c>
    </row>
    <row r="71" spans="1:5" ht="16.8">
      <c r="A71" s="16" t="str">
        <f t="shared" si="1"/>
        <v>200066827_3</v>
      </c>
      <c r="B71" s="126" t="s">
        <v>895</v>
      </c>
      <c r="C71" s="126" t="s">
        <v>2849</v>
      </c>
      <c r="D71" s="127">
        <v>2</v>
      </c>
      <c r="E71" s="127">
        <v>3</v>
      </c>
    </row>
    <row r="72" spans="1:5" ht="16.8">
      <c r="A72" s="16" t="str">
        <f t="shared" si="1"/>
        <v>200067023_1</v>
      </c>
      <c r="B72" s="126" t="s">
        <v>896</v>
      </c>
      <c r="C72" s="126" t="s">
        <v>2848</v>
      </c>
      <c r="D72" s="127">
        <v>10</v>
      </c>
      <c r="E72" s="127">
        <v>1</v>
      </c>
    </row>
    <row r="73" spans="1:5" ht="16.8">
      <c r="A73" s="16" t="str">
        <f t="shared" si="1"/>
        <v>200067023_2</v>
      </c>
      <c r="B73" s="126" t="s">
        <v>896</v>
      </c>
      <c r="C73" s="126" t="s">
        <v>2847</v>
      </c>
      <c r="D73" s="127">
        <v>6</v>
      </c>
      <c r="E73" s="127">
        <v>2</v>
      </c>
    </row>
    <row r="74" spans="1:5" ht="16.8">
      <c r="A74" s="16" t="str">
        <f t="shared" si="1"/>
        <v>200067023_3</v>
      </c>
      <c r="B74" s="126" t="s">
        <v>896</v>
      </c>
      <c r="C74" s="126" t="s">
        <v>2851</v>
      </c>
      <c r="D74" s="127">
        <v>3</v>
      </c>
      <c r="E74" s="127">
        <v>3</v>
      </c>
    </row>
    <row r="75" spans="1:5" ht="16.8">
      <c r="A75" s="16" t="str">
        <f t="shared" si="1"/>
        <v>200067031_1</v>
      </c>
      <c r="B75" s="126" t="s">
        <v>897</v>
      </c>
      <c r="C75" s="126" t="s">
        <v>2848</v>
      </c>
      <c r="D75" s="127">
        <v>2</v>
      </c>
      <c r="E75" s="127">
        <v>1</v>
      </c>
    </row>
    <row r="76" spans="1:5" ht="16.8">
      <c r="A76" s="16" t="str">
        <f t="shared" si="1"/>
        <v>200067031_2</v>
      </c>
      <c r="B76" s="126" t="s">
        <v>897</v>
      </c>
      <c r="C76" s="126" t="s">
        <v>1126</v>
      </c>
      <c r="D76" s="127">
        <v>2</v>
      </c>
      <c r="E76" s="127">
        <v>2</v>
      </c>
    </row>
    <row r="77" spans="1:5" ht="16.8">
      <c r="A77" s="16" t="str">
        <f t="shared" si="1"/>
        <v>200067031_3</v>
      </c>
      <c r="B77" s="126" t="s">
        <v>897</v>
      </c>
      <c r="C77" s="126" t="s">
        <v>2852</v>
      </c>
      <c r="D77" s="127">
        <v>1</v>
      </c>
      <c r="E77" s="127">
        <v>3</v>
      </c>
    </row>
    <row r="78" spans="1:5" ht="16.8">
      <c r="A78" s="16" t="str">
        <f t="shared" si="1"/>
        <v>200067205_1</v>
      </c>
      <c r="B78" s="126" t="s">
        <v>898</v>
      </c>
      <c r="C78" s="126" t="s">
        <v>2848</v>
      </c>
      <c r="D78" s="127">
        <v>46</v>
      </c>
      <c r="E78" s="127">
        <v>1</v>
      </c>
    </row>
    <row r="79" spans="1:5" ht="16.8">
      <c r="A79" s="16" t="str">
        <f t="shared" si="1"/>
        <v>200067205_2</v>
      </c>
      <c r="B79" s="126" t="s">
        <v>898</v>
      </c>
      <c r="C79" s="126" t="s">
        <v>2847</v>
      </c>
      <c r="D79" s="127">
        <v>41</v>
      </c>
      <c r="E79" s="127">
        <v>2</v>
      </c>
    </row>
    <row r="80" spans="1:5" ht="16.8">
      <c r="A80" s="16" t="str">
        <f t="shared" si="1"/>
        <v>200067205_3</v>
      </c>
      <c r="B80" s="126" t="s">
        <v>898</v>
      </c>
      <c r="C80" s="126" t="s">
        <v>1125</v>
      </c>
      <c r="D80" s="127">
        <v>15</v>
      </c>
      <c r="E80" s="127">
        <v>3</v>
      </c>
    </row>
    <row r="81" spans="1:5" ht="16.8">
      <c r="A81" s="16" t="str">
        <f t="shared" si="1"/>
        <v>200068435_1</v>
      </c>
      <c r="B81" s="126" t="s">
        <v>899</v>
      </c>
      <c r="C81" s="126" t="s">
        <v>2847</v>
      </c>
      <c r="D81" s="127">
        <v>6</v>
      </c>
      <c r="E81" s="127">
        <v>1</v>
      </c>
    </row>
    <row r="82" spans="1:5" ht="16.8">
      <c r="A82" s="16" t="str">
        <f t="shared" si="1"/>
        <v>200068435_2</v>
      </c>
      <c r="B82" s="126" t="s">
        <v>899</v>
      </c>
      <c r="C82" s="126" t="s">
        <v>2848</v>
      </c>
      <c r="D82" s="127">
        <v>1</v>
      </c>
      <c r="E82" s="127">
        <v>2</v>
      </c>
    </row>
    <row r="83" spans="1:5" ht="16.8">
      <c r="A83" s="16" t="str">
        <f t="shared" si="1"/>
        <v>200068443_1</v>
      </c>
      <c r="B83" s="126" t="s">
        <v>900</v>
      </c>
      <c r="C83" s="126" t="s">
        <v>2854</v>
      </c>
      <c r="D83" s="127">
        <v>3</v>
      </c>
      <c r="E83" s="127">
        <v>1</v>
      </c>
    </row>
    <row r="84" spans="1:5" ht="16.8">
      <c r="A84" s="16" t="str">
        <f t="shared" si="1"/>
        <v>200068443_2</v>
      </c>
      <c r="B84" s="126" t="s">
        <v>900</v>
      </c>
      <c r="C84" s="126" t="s">
        <v>2852</v>
      </c>
      <c r="D84" s="127">
        <v>2</v>
      </c>
      <c r="E84" s="127">
        <v>2</v>
      </c>
    </row>
    <row r="85" spans="1:5" ht="16.8">
      <c r="A85" s="16" t="str">
        <f t="shared" si="1"/>
        <v>200068443_3</v>
      </c>
      <c r="B85" s="126" t="s">
        <v>900</v>
      </c>
      <c r="C85" s="126" t="s">
        <v>1125</v>
      </c>
      <c r="D85" s="127">
        <v>2</v>
      </c>
      <c r="E85" s="127">
        <v>3</v>
      </c>
    </row>
    <row r="86" spans="1:5" ht="16.8">
      <c r="A86" s="16" t="str">
        <f t="shared" si="1"/>
        <v>200068450_1</v>
      </c>
      <c r="B86" s="126" t="s">
        <v>901</v>
      </c>
      <c r="C86" s="126" t="s">
        <v>2847</v>
      </c>
      <c r="D86" s="127">
        <v>14</v>
      </c>
      <c r="E86" s="127">
        <v>1</v>
      </c>
    </row>
    <row r="87" spans="1:5" ht="16.8">
      <c r="A87" s="16" t="str">
        <f t="shared" si="1"/>
        <v>200068450_2</v>
      </c>
      <c r="B87" s="126" t="s">
        <v>901</v>
      </c>
      <c r="C87" s="126" t="s">
        <v>2848</v>
      </c>
      <c r="D87" s="127">
        <v>12</v>
      </c>
      <c r="E87" s="127">
        <v>2</v>
      </c>
    </row>
    <row r="88" spans="1:5" ht="16.8">
      <c r="A88" s="16" t="str">
        <f t="shared" si="1"/>
        <v>200068450_3</v>
      </c>
      <c r="B88" s="126" t="s">
        <v>901</v>
      </c>
      <c r="C88" s="126" t="s">
        <v>1125</v>
      </c>
      <c r="D88" s="127">
        <v>5</v>
      </c>
      <c r="E88" s="127">
        <v>3</v>
      </c>
    </row>
    <row r="89" spans="1:5" ht="16.8">
      <c r="A89" s="16" t="str">
        <f t="shared" si="1"/>
        <v>200068468_1</v>
      </c>
      <c r="B89" s="126" t="s">
        <v>902</v>
      </c>
      <c r="C89" s="126" t="s">
        <v>2847</v>
      </c>
      <c r="D89" s="127">
        <v>12</v>
      </c>
      <c r="E89" s="127">
        <v>1</v>
      </c>
    </row>
    <row r="90" spans="1:5" ht="16.8">
      <c r="A90" s="16" t="str">
        <f t="shared" si="1"/>
        <v>200068468_2</v>
      </c>
      <c r="B90" s="126" t="s">
        <v>902</v>
      </c>
      <c r="C90" s="126" t="s">
        <v>2848</v>
      </c>
      <c r="D90" s="127">
        <v>10</v>
      </c>
      <c r="E90" s="127">
        <v>2</v>
      </c>
    </row>
    <row r="91" spans="1:5" ht="16.8">
      <c r="A91" s="16" t="str">
        <f t="shared" si="1"/>
        <v>200068468_3</v>
      </c>
      <c r="B91" s="126" t="s">
        <v>902</v>
      </c>
      <c r="C91" s="126" t="s">
        <v>2852</v>
      </c>
      <c r="D91" s="127">
        <v>3</v>
      </c>
      <c r="E91" s="127">
        <v>3</v>
      </c>
    </row>
    <row r="92" spans="1:5" ht="16.8">
      <c r="A92" s="16" t="str">
        <f t="shared" si="1"/>
        <v>200068534_1</v>
      </c>
      <c r="B92" s="126" t="s">
        <v>903</v>
      </c>
      <c r="C92" s="126" t="s">
        <v>2847</v>
      </c>
      <c r="D92" s="127">
        <v>5</v>
      </c>
      <c r="E92" s="127">
        <v>1</v>
      </c>
    </row>
    <row r="93" spans="1:5" ht="16.8">
      <c r="A93" s="16" t="str">
        <f t="shared" si="1"/>
        <v>200068534_2</v>
      </c>
      <c r="B93" s="126" t="s">
        <v>903</v>
      </c>
      <c r="C93" s="126" t="s">
        <v>2848</v>
      </c>
      <c r="D93" s="127">
        <v>4</v>
      </c>
      <c r="E93" s="127">
        <v>2</v>
      </c>
    </row>
    <row r="94" spans="1:5" ht="16.8">
      <c r="A94" s="16" t="str">
        <f t="shared" si="1"/>
        <v>200068534_3</v>
      </c>
      <c r="B94" s="126" t="s">
        <v>903</v>
      </c>
      <c r="C94" s="126" t="s">
        <v>2850</v>
      </c>
      <c r="D94" s="127">
        <v>1</v>
      </c>
      <c r="E94" s="127">
        <v>3</v>
      </c>
    </row>
    <row r="95" spans="1:5" ht="16.8">
      <c r="A95" s="16" t="str">
        <f t="shared" si="1"/>
        <v>200068799_1</v>
      </c>
      <c r="B95" s="126" t="s">
        <v>904</v>
      </c>
      <c r="C95" s="126" t="s">
        <v>2848</v>
      </c>
      <c r="D95" s="127">
        <v>19</v>
      </c>
      <c r="E95" s="127">
        <v>1</v>
      </c>
    </row>
    <row r="96" spans="1:5" ht="16.8">
      <c r="A96" s="16" t="str">
        <f t="shared" si="1"/>
        <v>200068799_2</v>
      </c>
      <c r="B96" s="126" t="s">
        <v>904</v>
      </c>
      <c r="C96" s="126" t="s">
        <v>2847</v>
      </c>
      <c r="D96" s="127">
        <v>8</v>
      </c>
      <c r="E96" s="127">
        <v>2</v>
      </c>
    </row>
    <row r="97" spans="1:5" ht="16.8">
      <c r="A97" s="16" t="str">
        <f t="shared" si="1"/>
        <v>200068799_3</v>
      </c>
      <c r="B97" s="126" t="s">
        <v>904</v>
      </c>
      <c r="C97" s="126" t="s">
        <v>2852</v>
      </c>
      <c r="D97" s="127">
        <v>3</v>
      </c>
      <c r="E97" s="127">
        <v>3</v>
      </c>
    </row>
    <row r="98" spans="1:5" ht="16.8">
      <c r="A98" s="16" t="str">
        <f t="shared" si="1"/>
        <v>200068856_1</v>
      </c>
      <c r="B98" s="126" t="s">
        <v>905</v>
      </c>
      <c r="C98" s="126" t="s">
        <v>2848</v>
      </c>
      <c r="D98" s="127">
        <v>2</v>
      </c>
      <c r="E98" s="127">
        <v>1</v>
      </c>
    </row>
    <row r="99" spans="1:5" ht="16.8">
      <c r="A99" s="16" t="str">
        <f t="shared" si="1"/>
        <v>200068856_2</v>
      </c>
      <c r="B99" s="126" t="s">
        <v>905</v>
      </c>
      <c r="C99" s="126" t="s">
        <v>2847</v>
      </c>
      <c r="D99" s="127">
        <v>1</v>
      </c>
      <c r="E99" s="127">
        <v>2</v>
      </c>
    </row>
    <row r="100" spans="1:5" ht="16.8">
      <c r="A100" s="16" t="str">
        <f t="shared" si="1"/>
        <v>200069425_1</v>
      </c>
      <c r="B100" s="126" t="s">
        <v>906</v>
      </c>
      <c r="C100" s="126" t="s">
        <v>2848</v>
      </c>
      <c r="D100" s="127">
        <v>19</v>
      </c>
      <c r="E100" s="127">
        <v>1</v>
      </c>
    </row>
    <row r="101" spans="1:5" ht="16.8">
      <c r="A101" s="16" t="str">
        <f t="shared" si="1"/>
        <v>200069425_2</v>
      </c>
      <c r="B101" s="126" t="s">
        <v>906</v>
      </c>
      <c r="C101" s="126" t="s">
        <v>2847</v>
      </c>
      <c r="D101" s="127">
        <v>14</v>
      </c>
      <c r="E101" s="127">
        <v>2</v>
      </c>
    </row>
    <row r="102" spans="1:5" ht="16.8">
      <c r="A102" s="16" t="str">
        <f t="shared" si="1"/>
        <v>200069425_3</v>
      </c>
      <c r="B102" s="126" t="s">
        <v>906</v>
      </c>
      <c r="C102" s="126" t="s">
        <v>1125</v>
      </c>
      <c r="D102" s="127">
        <v>6</v>
      </c>
      <c r="E102" s="127">
        <v>3</v>
      </c>
    </row>
    <row r="103" spans="1:5" ht="16.8">
      <c r="A103" s="16" t="str">
        <f t="shared" si="1"/>
        <v>200069458_1</v>
      </c>
      <c r="B103" s="126" t="s">
        <v>907</v>
      </c>
      <c r="C103" s="126" t="s">
        <v>2848</v>
      </c>
      <c r="D103" s="127">
        <v>4</v>
      </c>
      <c r="E103" s="127">
        <v>1</v>
      </c>
    </row>
    <row r="104" spans="1:5" ht="16.8">
      <c r="A104" s="16" t="str">
        <f t="shared" si="1"/>
        <v>200069458_2</v>
      </c>
      <c r="B104" s="126" t="s">
        <v>907</v>
      </c>
      <c r="C104" s="126" t="s">
        <v>2847</v>
      </c>
      <c r="D104" s="127">
        <v>4</v>
      </c>
      <c r="E104" s="127">
        <v>2</v>
      </c>
    </row>
    <row r="105" spans="1:5" ht="16.8">
      <c r="A105" s="16" t="str">
        <f t="shared" si="1"/>
        <v>200069458_3</v>
      </c>
      <c r="B105" s="126" t="s">
        <v>907</v>
      </c>
      <c r="C105" s="126" t="s">
        <v>1124</v>
      </c>
      <c r="D105" s="127">
        <v>1</v>
      </c>
      <c r="E105" s="127">
        <v>3</v>
      </c>
    </row>
    <row r="106" spans="1:5" ht="16.8">
      <c r="A106" s="16" t="str">
        <f t="shared" si="1"/>
        <v>200069516_1</v>
      </c>
      <c r="B106" s="126" t="s">
        <v>908</v>
      </c>
      <c r="C106" s="126" t="s">
        <v>1125</v>
      </c>
      <c r="D106" s="127">
        <v>2</v>
      </c>
      <c r="E106" s="127">
        <v>1</v>
      </c>
    </row>
    <row r="107" spans="1:5" ht="16.8">
      <c r="A107" s="16" t="str">
        <f t="shared" si="1"/>
        <v>200069516_2</v>
      </c>
      <c r="B107" s="126" t="s">
        <v>908</v>
      </c>
      <c r="C107" s="126" t="s">
        <v>1124</v>
      </c>
      <c r="D107" s="127">
        <v>1</v>
      </c>
      <c r="E107" s="127">
        <v>2</v>
      </c>
    </row>
    <row r="108" spans="1:5" ht="16.8">
      <c r="A108" s="16" t="str">
        <f t="shared" si="1"/>
        <v>200069524_1</v>
      </c>
      <c r="B108" s="126" t="s">
        <v>909</v>
      </c>
      <c r="C108" s="126" t="s">
        <v>2848</v>
      </c>
      <c r="D108" s="127">
        <v>3</v>
      </c>
      <c r="E108" s="127">
        <v>1</v>
      </c>
    </row>
    <row r="109" spans="1:5" ht="16.8">
      <c r="A109" s="16" t="str">
        <f t="shared" si="1"/>
        <v>200069524_2</v>
      </c>
      <c r="B109" s="126" t="s">
        <v>909</v>
      </c>
      <c r="C109" s="126" t="s">
        <v>2850</v>
      </c>
      <c r="D109" s="127">
        <v>1</v>
      </c>
      <c r="E109" s="127">
        <v>2</v>
      </c>
    </row>
    <row r="110" spans="1:5" ht="16.8">
      <c r="A110" s="16" t="str">
        <f t="shared" si="1"/>
        <v>200069524_3</v>
      </c>
      <c r="B110" s="126" t="s">
        <v>909</v>
      </c>
      <c r="C110" s="126" t="s">
        <v>2847</v>
      </c>
      <c r="D110" s="127">
        <v>1</v>
      </c>
      <c r="E110" s="127">
        <v>3</v>
      </c>
    </row>
    <row r="111" spans="1:5" ht="16.8">
      <c r="A111" s="16" t="str">
        <f t="shared" si="1"/>
        <v>200069532_1</v>
      </c>
      <c r="B111" s="126" t="s">
        <v>910</v>
      </c>
      <c r="C111" s="126" t="s">
        <v>2848</v>
      </c>
      <c r="D111" s="127">
        <v>25</v>
      </c>
      <c r="E111" s="127">
        <v>1</v>
      </c>
    </row>
    <row r="112" spans="1:5" ht="16.8">
      <c r="A112" s="16" t="str">
        <f t="shared" si="1"/>
        <v>200069532_2</v>
      </c>
      <c r="B112" s="126" t="s">
        <v>910</v>
      </c>
      <c r="C112" s="126" t="s">
        <v>2847</v>
      </c>
      <c r="D112" s="127">
        <v>17</v>
      </c>
      <c r="E112" s="127">
        <v>2</v>
      </c>
    </row>
    <row r="113" spans="1:5" ht="16.8">
      <c r="A113" s="16" t="str">
        <f t="shared" si="1"/>
        <v>200069532_3</v>
      </c>
      <c r="B113" s="126" t="s">
        <v>910</v>
      </c>
      <c r="C113" s="126" t="s">
        <v>1126</v>
      </c>
      <c r="D113" s="127">
        <v>16</v>
      </c>
      <c r="E113" s="127">
        <v>3</v>
      </c>
    </row>
    <row r="114" spans="1:5" ht="16.8">
      <c r="A114" s="16" t="str">
        <f t="shared" si="1"/>
        <v>200069722_1</v>
      </c>
      <c r="B114" s="126" t="s">
        <v>911</v>
      </c>
      <c r="C114" s="126" t="s">
        <v>2847</v>
      </c>
      <c r="D114" s="127">
        <v>9</v>
      </c>
      <c r="E114" s="127">
        <v>1</v>
      </c>
    </row>
    <row r="115" spans="1:5" ht="16.8">
      <c r="A115" s="16" t="str">
        <f t="shared" si="1"/>
        <v>200069722_2</v>
      </c>
      <c r="B115" s="126" t="s">
        <v>911</v>
      </c>
      <c r="C115" s="126" t="s">
        <v>2852</v>
      </c>
      <c r="D115" s="127">
        <v>7</v>
      </c>
      <c r="E115" s="127">
        <v>2</v>
      </c>
    </row>
    <row r="116" spans="1:5" ht="16.8">
      <c r="A116" s="16" t="str">
        <f t="shared" si="1"/>
        <v>200069722_3</v>
      </c>
      <c r="B116" s="126" t="s">
        <v>911</v>
      </c>
      <c r="C116" s="126" t="s">
        <v>2848</v>
      </c>
      <c r="D116" s="127">
        <v>6</v>
      </c>
      <c r="E116" s="127">
        <v>3</v>
      </c>
    </row>
    <row r="117" spans="1:5" ht="16.8">
      <c r="A117" s="16" t="str">
        <f t="shared" si="1"/>
        <v>200069730_1</v>
      </c>
      <c r="B117" s="126" t="s">
        <v>912</v>
      </c>
      <c r="C117" s="126" t="s">
        <v>2848</v>
      </c>
      <c r="D117" s="127">
        <v>6</v>
      </c>
      <c r="E117" s="127">
        <v>1</v>
      </c>
    </row>
    <row r="118" spans="1:5" ht="16.8">
      <c r="A118" s="16" t="str">
        <f t="shared" si="1"/>
        <v>200069730_2</v>
      </c>
      <c r="B118" s="126" t="s">
        <v>912</v>
      </c>
      <c r="C118" s="126" t="s">
        <v>2847</v>
      </c>
      <c r="D118" s="127">
        <v>6</v>
      </c>
      <c r="E118" s="127">
        <v>2</v>
      </c>
    </row>
    <row r="119" spans="1:5" ht="16.8">
      <c r="A119" s="16" t="str">
        <f t="shared" si="1"/>
        <v>200069730_3</v>
      </c>
      <c r="B119" s="126" t="s">
        <v>912</v>
      </c>
      <c r="C119" s="126" t="s">
        <v>1125</v>
      </c>
      <c r="D119" s="127">
        <v>3</v>
      </c>
      <c r="E119" s="127">
        <v>3</v>
      </c>
    </row>
    <row r="120" spans="1:5" ht="16.8">
      <c r="A120" s="16" t="str">
        <f t="shared" si="1"/>
        <v>200069821_1</v>
      </c>
      <c r="B120" s="126" t="s">
        <v>913</v>
      </c>
      <c r="C120" s="126" t="s">
        <v>2848</v>
      </c>
      <c r="D120" s="127">
        <v>18</v>
      </c>
      <c r="E120" s="127">
        <v>1</v>
      </c>
    </row>
    <row r="121" spans="1:5" ht="16.8">
      <c r="A121" s="16" t="str">
        <f t="shared" si="1"/>
        <v>200069821_2</v>
      </c>
      <c r="B121" s="126" t="s">
        <v>913</v>
      </c>
      <c r="C121" s="126" t="s">
        <v>1124</v>
      </c>
      <c r="D121" s="127">
        <v>7</v>
      </c>
      <c r="E121" s="127">
        <v>2</v>
      </c>
    </row>
    <row r="122" spans="1:5" ht="16.8">
      <c r="A122" s="16" t="str">
        <f t="shared" si="1"/>
        <v>200069821_3</v>
      </c>
      <c r="B122" s="126" t="s">
        <v>913</v>
      </c>
      <c r="C122" s="126" t="s">
        <v>1125</v>
      </c>
      <c r="D122" s="127">
        <v>4</v>
      </c>
      <c r="E122" s="127">
        <v>3</v>
      </c>
    </row>
    <row r="123" spans="1:5" ht="16.8">
      <c r="A123" s="16" t="str">
        <f t="shared" si="1"/>
        <v>200069839_1</v>
      </c>
      <c r="B123" s="126" t="s">
        <v>914</v>
      </c>
      <c r="C123" s="126" t="s">
        <v>2848</v>
      </c>
      <c r="D123" s="127">
        <v>9</v>
      </c>
      <c r="E123" s="127">
        <v>1</v>
      </c>
    </row>
    <row r="124" spans="1:5" ht="16.8">
      <c r="A124" s="16" t="str">
        <f t="shared" si="1"/>
        <v>200069839_2</v>
      </c>
      <c r="B124" s="126" t="s">
        <v>914</v>
      </c>
      <c r="C124" s="126" t="s">
        <v>1125</v>
      </c>
      <c r="D124" s="127">
        <v>3</v>
      </c>
      <c r="E124" s="127">
        <v>2</v>
      </c>
    </row>
    <row r="125" spans="1:5" ht="16.8">
      <c r="A125" s="16" t="str">
        <f t="shared" si="1"/>
        <v>200069839_3</v>
      </c>
      <c r="B125" s="126" t="s">
        <v>914</v>
      </c>
      <c r="C125" s="126" t="s">
        <v>1124</v>
      </c>
      <c r="D125" s="127">
        <v>2</v>
      </c>
      <c r="E125" s="127">
        <v>3</v>
      </c>
    </row>
    <row r="126" spans="1:5" ht="16.8">
      <c r="A126" s="16" t="str">
        <f t="shared" si="1"/>
        <v>200069847_1</v>
      </c>
      <c r="B126" s="126" t="s">
        <v>915</v>
      </c>
      <c r="C126" s="126" t="s">
        <v>2847</v>
      </c>
      <c r="D126" s="127">
        <v>2</v>
      </c>
      <c r="E126" s="127">
        <v>1</v>
      </c>
    </row>
    <row r="127" spans="1:5" ht="16.8">
      <c r="A127" s="16" t="str">
        <f t="shared" si="1"/>
        <v>200069847_2</v>
      </c>
      <c r="B127" s="126" t="s">
        <v>915</v>
      </c>
      <c r="C127" s="126" t="s">
        <v>2852</v>
      </c>
      <c r="D127" s="127">
        <v>1</v>
      </c>
      <c r="E127" s="127">
        <v>2</v>
      </c>
    </row>
    <row r="128" spans="1:5" ht="16.8">
      <c r="A128" s="16" t="str">
        <f t="shared" si="1"/>
        <v>200069847_3</v>
      </c>
      <c r="B128" s="126" t="s">
        <v>915</v>
      </c>
      <c r="C128" s="126" t="s">
        <v>2848</v>
      </c>
      <c r="D128" s="127">
        <v>1</v>
      </c>
      <c r="E128" s="127">
        <v>3</v>
      </c>
    </row>
    <row r="129" spans="1:5" ht="16.8">
      <c r="A129" s="16" t="str">
        <f t="shared" si="1"/>
        <v>200070068_1</v>
      </c>
      <c r="B129" s="126" t="s">
        <v>916</v>
      </c>
      <c r="C129" s="126" t="s">
        <v>2848</v>
      </c>
      <c r="D129" s="127">
        <v>8</v>
      </c>
      <c r="E129" s="127">
        <v>1</v>
      </c>
    </row>
    <row r="130" spans="1:5" ht="16.8">
      <c r="A130" s="16" t="str">
        <f t="shared" si="1"/>
        <v>200070068_2</v>
      </c>
      <c r="B130" s="126" t="s">
        <v>916</v>
      </c>
      <c r="C130" s="126" t="s">
        <v>2847</v>
      </c>
      <c r="D130" s="127">
        <v>5</v>
      </c>
      <c r="E130" s="127">
        <v>2</v>
      </c>
    </row>
    <row r="131" spans="1:5" ht="16.8">
      <c r="A131" s="16" t="str">
        <f t="shared" ref="A131:A194" si="2">B131&amp;"_"&amp;E131</f>
        <v>200070068_3</v>
      </c>
      <c r="B131" s="126" t="s">
        <v>916</v>
      </c>
      <c r="C131" s="126" t="s">
        <v>1125</v>
      </c>
      <c r="D131" s="127">
        <v>4</v>
      </c>
      <c r="E131" s="127">
        <v>3</v>
      </c>
    </row>
    <row r="132" spans="1:5" ht="16.8">
      <c r="A132" s="16" t="str">
        <f t="shared" si="2"/>
        <v>200070142_1</v>
      </c>
      <c r="B132" s="126" t="s">
        <v>917</v>
      </c>
      <c r="C132" s="126" t="s">
        <v>2847</v>
      </c>
      <c r="D132" s="127">
        <v>4</v>
      </c>
      <c r="E132" s="127">
        <v>1</v>
      </c>
    </row>
    <row r="133" spans="1:5" ht="16.8">
      <c r="A133" s="16" t="str">
        <f t="shared" si="2"/>
        <v>200070142_2</v>
      </c>
      <c r="B133" s="126" t="s">
        <v>917</v>
      </c>
      <c r="C133" s="126" t="s">
        <v>2848</v>
      </c>
      <c r="D133" s="127">
        <v>3</v>
      </c>
      <c r="E133" s="127">
        <v>2</v>
      </c>
    </row>
    <row r="134" spans="1:5" ht="16.8">
      <c r="A134" s="16" t="str">
        <f t="shared" si="2"/>
        <v>200070142_3</v>
      </c>
      <c r="B134" s="126" t="s">
        <v>917</v>
      </c>
      <c r="C134" s="126" t="s">
        <v>1125</v>
      </c>
      <c r="D134" s="127">
        <v>2</v>
      </c>
      <c r="E134" s="127">
        <v>3</v>
      </c>
    </row>
    <row r="135" spans="1:5" ht="16.8">
      <c r="A135" s="16" t="str">
        <f t="shared" si="2"/>
        <v>200070449_1</v>
      </c>
      <c r="B135" s="126" t="s">
        <v>918</v>
      </c>
      <c r="C135" s="126" t="s">
        <v>2847</v>
      </c>
      <c r="D135" s="127">
        <v>6</v>
      </c>
      <c r="E135" s="127">
        <v>1</v>
      </c>
    </row>
    <row r="136" spans="1:5" ht="16.8">
      <c r="A136" s="16" t="str">
        <f t="shared" si="2"/>
        <v>200070449_2</v>
      </c>
      <c r="B136" s="126" t="s">
        <v>918</v>
      </c>
      <c r="C136" s="126" t="s">
        <v>2848</v>
      </c>
      <c r="D136" s="127">
        <v>3</v>
      </c>
      <c r="E136" s="127">
        <v>2</v>
      </c>
    </row>
    <row r="137" spans="1:5" ht="16.8">
      <c r="A137" s="16" t="str">
        <f t="shared" si="2"/>
        <v>200070449_3</v>
      </c>
      <c r="B137" s="126" t="s">
        <v>918</v>
      </c>
      <c r="C137" s="126" t="s">
        <v>2854</v>
      </c>
      <c r="D137" s="127">
        <v>2</v>
      </c>
      <c r="E137" s="127">
        <v>3</v>
      </c>
    </row>
    <row r="138" spans="1:5" ht="16.8">
      <c r="A138" s="16" t="str">
        <f t="shared" si="2"/>
        <v>200071454_1</v>
      </c>
      <c r="B138" s="126" t="s">
        <v>919</v>
      </c>
      <c r="C138" s="126" t="s">
        <v>2848</v>
      </c>
      <c r="D138" s="127">
        <v>114</v>
      </c>
      <c r="E138" s="127">
        <v>1</v>
      </c>
    </row>
    <row r="139" spans="1:5" ht="16.8">
      <c r="A139" s="16" t="str">
        <f t="shared" si="2"/>
        <v>200071454_2</v>
      </c>
      <c r="B139" s="126" t="s">
        <v>919</v>
      </c>
      <c r="C139" s="126" t="s">
        <v>2847</v>
      </c>
      <c r="D139" s="127">
        <v>52</v>
      </c>
      <c r="E139" s="127">
        <v>2</v>
      </c>
    </row>
    <row r="140" spans="1:5" ht="16.8">
      <c r="A140" s="16" t="str">
        <f t="shared" si="2"/>
        <v>200071454_3</v>
      </c>
      <c r="B140" s="126" t="s">
        <v>919</v>
      </c>
      <c r="C140" s="126" t="s">
        <v>1125</v>
      </c>
      <c r="D140" s="127">
        <v>21</v>
      </c>
      <c r="E140" s="127">
        <v>3</v>
      </c>
    </row>
    <row r="141" spans="1:5" ht="16.8">
      <c r="A141" s="16" t="str">
        <f t="shared" si="2"/>
        <v>200071504_1</v>
      </c>
      <c r="B141" s="126" t="s">
        <v>920</v>
      </c>
      <c r="C141" s="126" t="s">
        <v>1124</v>
      </c>
      <c r="D141" s="127">
        <v>1</v>
      </c>
      <c r="E141" s="127">
        <v>1</v>
      </c>
    </row>
    <row r="142" spans="1:5" ht="16.8">
      <c r="A142" s="16" t="str">
        <f t="shared" si="2"/>
        <v>200071504_2</v>
      </c>
      <c r="B142" s="126" t="s">
        <v>920</v>
      </c>
      <c r="C142" s="126" t="s">
        <v>2852</v>
      </c>
      <c r="D142" s="127">
        <v>1</v>
      </c>
      <c r="E142" s="127">
        <v>2</v>
      </c>
    </row>
    <row r="143" spans="1:5" ht="16.8">
      <c r="A143" s="16" t="str">
        <f t="shared" si="2"/>
        <v>200071504_3</v>
      </c>
      <c r="B143" s="126" t="s">
        <v>920</v>
      </c>
      <c r="C143" s="126" t="s">
        <v>1125</v>
      </c>
      <c r="D143" s="127">
        <v>1</v>
      </c>
      <c r="E143" s="127">
        <v>3</v>
      </c>
    </row>
    <row r="144" spans="1:5" ht="16.8">
      <c r="A144" s="16" t="str">
        <f t="shared" si="2"/>
        <v>200071520_1</v>
      </c>
      <c r="B144" s="126" t="s">
        <v>921</v>
      </c>
      <c r="C144" s="126" t="s">
        <v>2847</v>
      </c>
      <c r="D144" s="127">
        <v>5</v>
      </c>
      <c r="E144" s="127">
        <v>1</v>
      </c>
    </row>
    <row r="145" spans="1:5" ht="16.8">
      <c r="A145" s="16" t="str">
        <f t="shared" si="2"/>
        <v>200071520_2</v>
      </c>
      <c r="B145" s="126" t="s">
        <v>921</v>
      </c>
      <c r="C145" s="126" t="s">
        <v>1124</v>
      </c>
      <c r="D145" s="127">
        <v>1</v>
      </c>
      <c r="E145" s="127">
        <v>2</v>
      </c>
    </row>
    <row r="146" spans="1:5" ht="16.8">
      <c r="A146" s="16" t="str">
        <f t="shared" si="2"/>
        <v>200071520_3</v>
      </c>
      <c r="B146" s="126" t="s">
        <v>921</v>
      </c>
      <c r="C146" s="126" t="s">
        <v>2848</v>
      </c>
      <c r="D146" s="127">
        <v>1</v>
      </c>
      <c r="E146" s="127">
        <v>3</v>
      </c>
    </row>
    <row r="147" spans="1:5" ht="16.8">
      <c r="A147" s="16" t="str">
        <f t="shared" si="2"/>
        <v>200071652_1</v>
      </c>
      <c r="B147" s="126" t="s">
        <v>922</v>
      </c>
      <c r="C147" s="126" t="s">
        <v>1124</v>
      </c>
      <c r="D147" s="127">
        <v>1</v>
      </c>
      <c r="E147" s="127">
        <v>1</v>
      </c>
    </row>
    <row r="148" spans="1:5" ht="16.8">
      <c r="A148" s="16" t="str">
        <f t="shared" si="2"/>
        <v>200071652_2</v>
      </c>
      <c r="B148" s="126" t="s">
        <v>922</v>
      </c>
      <c r="C148" s="126" t="s">
        <v>2848</v>
      </c>
      <c r="D148" s="127">
        <v>1</v>
      </c>
      <c r="E148" s="127">
        <v>2</v>
      </c>
    </row>
    <row r="149" spans="1:5" ht="16.8">
      <c r="A149" s="16" t="str">
        <f t="shared" si="2"/>
        <v>200071652_3</v>
      </c>
      <c r="B149" s="126" t="s">
        <v>922</v>
      </c>
      <c r="C149" s="126" t="s">
        <v>2847</v>
      </c>
      <c r="D149" s="127">
        <v>1</v>
      </c>
      <c r="E149" s="127">
        <v>3</v>
      </c>
    </row>
    <row r="150" spans="1:5" ht="16.8">
      <c r="A150" s="16" t="str">
        <f t="shared" si="2"/>
        <v>200071843_1</v>
      </c>
      <c r="B150" s="126" t="s">
        <v>923</v>
      </c>
      <c r="C150" s="126" t="s">
        <v>2848</v>
      </c>
      <c r="D150" s="127">
        <v>13</v>
      </c>
      <c r="E150" s="127">
        <v>1</v>
      </c>
    </row>
    <row r="151" spans="1:5" ht="16.8">
      <c r="A151" s="16" t="str">
        <f t="shared" si="2"/>
        <v>200071843_2</v>
      </c>
      <c r="B151" s="126" t="s">
        <v>923</v>
      </c>
      <c r="C151" s="126" t="s">
        <v>2847</v>
      </c>
      <c r="D151" s="127">
        <v>6</v>
      </c>
      <c r="E151" s="127">
        <v>2</v>
      </c>
    </row>
    <row r="152" spans="1:5" ht="16.8">
      <c r="A152" s="16" t="str">
        <f t="shared" si="2"/>
        <v>200071843_3</v>
      </c>
      <c r="B152" s="126" t="s">
        <v>923</v>
      </c>
      <c r="C152" s="126" t="s">
        <v>1124</v>
      </c>
      <c r="D152" s="127">
        <v>2</v>
      </c>
      <c r="E152" s="127">
        <v>3</v>
      </c>
    </row>
    <row r="153" spans="1:5" ht="16.8">
      <c r="A153" s="16" t="str">
        <f t="shared" si="2"/>
        <v>200072312_1</v>
      </c>
      <c r="B153" s="126" t="s">
        <v>924</v>
      </c>
      <c r="C153" s="126" t="s">
        <v>2848</v>
      </c>
      <c r="D153" s="127">
        <v>35</v>
      </c>
      <c r="E153" s="127">
        <v>1</v>
      </c>
    </row>
    <row r="154" spans="1:5" ht="16.8">
      <c r="A154" s="16" t="str">
        <f t="shared" si="2"/>
        <v>200072312_2</v>
      </c>
      <c r="B154" s="126" t="s">
        <v>924</v>
      </c>
      <c r="C154" s="126" t="s">
        <v>2847</v>
      </c>
      <c r="D154" s="127">
        <v>31</v>
      </c>
      <c r="E154" s="127">
        <v>2</v>
      </c>
    </row>
    <row r="155" spans="1:5" ht="16.8">
      <c r="A155" s="16" t="str">
        <f t="shared" si="2"/>
        <v>200072312_3</v>
      </c>
      <c r="B155" s="126" t="s">
        <v>924</v>
      </c>
      <c r="C155" s="126" t="s">
        <v>1125</v>
      </c>
      <c r="D155" s="127">
        <v>9</v>
      </c>
      <c r="E155" s="127">
        <v>3</v>
      </c>
    </row>
    <row r="156" spans="1:5" ht="16.8">
      <c r="A156" s="16" t="str">
        <f t="shared" si="2"/>
        <v>200072676_1</v>
      </c>
      <c r="B156" s="126" t="s">
        <v>976</v>
      </c>
      <c r="C156" s="126" t="s">
        <v>2848</v>
      </c>
      <c r="D156" s="127">
        <v>8</v>
      </c>
      <c r="E156" s="127">
        <v>1</v>
      </c>
    </row>
    <row r="157" spans="1:5" ht="16.8">
      <c r="A157" s="16" t="str">
        <f t="shared" si="2"/>
        <v>200072676_2</v>
      </c>
      <c r="B157" s="126" t="s">
        <v>976</v>
      </c>
      <c r="C157" s="126" t="s">
        <v>1125</v>
      </c>
      <c r="D157" s="127">
        <v>3</v>
      </c>
      <c r="E157" s="127">
        <v>2</v>
      </c>
    </row>
    <row r="158" spans="1:5" ht="16.8">
      <c r="A158" s="16" t="str">
        <f t="shared" si="2"/>
        <v>200072676_3</v>
      </c>
      <c r="B158" s="126" t="s">
        <v>976</v>
      </c>
      <c r="C158" s="126" t="s">
        <v>1124</v>
      </c>
      <c r="D158" s="127">
        <v>2</v>
      </c>
      <c r="E158" s="127">
        <v>3</v>
      </c>
    </row>
    <row r="159" spans="1:5" ht="16.8">
      <c r="A159" s="16" t="str">
        <f t="shared" si="2"/>
        <v>200084952_1</v>
      </c>
      <c r="B159" s="126" t="s">
        <v>925</v>
      </c>
      <c r="C159" s="126" t="s">
        <v>2848</v>
      </c>
      <c r="D159" s="127">
        <v>195</v>
      </c>
      <c r="E159" s="127">
        <v>1</v>
      </c>
    </row>
    <row r="160" spans="1:5" ht="16.8">
      <c r="A160" s="16" t="str">
        <f t="shared" si="2"/>
        <v>200084952_2</v>
      </c>
      <c r="B160" s="126" t="s">
        <v>925</v>
      </c>
      <c r="C160" s="126" t="s">
        <v>2847</v>
      </c>
      <c r="D160" s="127">
        <v>190</v>
      </c>
      <c r="E160" s="127">
        <v>2</v>
      </c>
    </row>
    <row r="161" spans="1:5" ht="16.8">
      <c r="A161" s="16" t="str">
        <f t="shared" si="2"/>
        <v>200084952_3</v>
      </c>
      <c r="B161" s="126" t="s">
        <v>925</v>
      </c>
      <c r="C161" s="126" t="s">
        <v>1124</v>
      </c>
      <c r="D161" s="127">
        <v>69</v>
      </c>
      <c r="E161" s="127">
        <v>3</v>
      </c>
    </row>
    <row r="162" spans="1:5" ht="16.8">
      <c r="A162" s="16" t="str">
        <f t="shared" si="2"/>
        <v>200089456_1</v>
      </c>
      <c r="B162" s="126" t="s">
        <v>4104</v>
      </c>
      <c r="C162" s="126" t="s">
        <v>2847</v>
      </c>
      <c r="D162" s="127">
        <v>51</v>
      </c>
      <c r="E162" s="127">
        <v>1</v>
      </c>
    </row>
    <row r="163" spans="1:5" ht="16.8">
      <c r="A163" s="16" t="str">
        <f t="shared" si="2"/>
        <v>200089456_2</v>
      </c>
      <c r="B163" s="126" t="s">
        <v>4104</v>
      </c>
      <c r="C163" s="126" t="s">
        <v>2848</v>
      </c>
      <c r="D163" s="127">
        <v>26</v>
      </c>
      <c r="E163" s="127">
        <v>2</v>
      </c>
    </row>
    <row r="164" spans="1:5" ht="16.8">
      <c r="A164" s="16" t="str">
        <f t="shared" si="2"/>
        <v>200089456_3</v>
      </c>
      <c r="B164" s="126" t="s">
        <v>4104</v>
      </c>
      <c r="C164" s="126" t="s">
        <v>2852</v>
      </c>
      <c r="D164" s="127">
        <v>8</v>
      </c>
      <c r="E164" s="127">
        <v>3</v>
      </c>
    </row>
    <row r="165" spans="1:5" ht="16.8">
      <c r="A165" s="16" t="str">
        <f t="shared" si="2"/>
        <v>241400415_1</v>
      </c>
      <c r="B165" s="126" t="s">
        <v>926</v>
      </c>
      <c r="C165" s="126" t="s">
        <v>2848</v>
      </c>
      <c r="D165" s="127">
        <v>7</v>
      </c>
      <c r="E165" s="127">
        <v>1</v>
      </c>
    </row>
    <row r="166" spans="1:5" ht="16.8">
      <c r="A166" s="16" t="str">
        <f t="shared" si="2"/>
        <v>241400415_2</v>
      </c>
      <c r="B166" s="126" t="s">
        <v>926</v>
      </c>
      <c r="C166" s="126" t="s">
        <v>1125</v>
      </c>
      <c r="D166" s="127">
        <v>2</v>
      </c>
      <c r="E166" s="127">
        <v>2</v>
      </c>
    </row>
    <row r="167" spans="1:5" ht="16.8">
      <c r="A167" s="16" t="str">
        <f t="shared" si="2"/>
        <v>241400415_3</v>
      </c>
      <c r="B167" s="126" t="s">
        <v>926</v>
      </c>
      <c r="C167" s="126" t="s">
        <v>2847</v>
      </c>
      <c r="D167" s="127">
        <v>2</v>
      </c>
      <c r="E167" s="127">
        <v>3</v>
      </c>
    </row>
    <row r="168" spans="1:5" ht="16.8">
      <c r="A168" s="16" t="str">
        <f t="shared" si="2"/>
        <v>241400514_1</v>
      </c>
      <c r="B168" s="126" t="s">
        <v>927</v>
      </c>
      <c r="C168" s="126" t="s">
        <v>2848</v>
      </c>
      <c r="D168" s="127">
        <v>7</v>
      </c>
      <c r="E168" s="127">
        <v>1</v>
      </c>
    </row>
    <row r="169" spans="1:5" ht="16.8">
      <c r="A169" s="16" t="str">
        <f t="shared" si="2"/>
        <v>241400514_2</v>
      </c>
      <c r="B169" s="126" t="s">
        <v>927</v>
      </c>
      <c r="C169" s="126" t="s">
        <v>2847</v>
      </c>
      <c r="D169" s="127">
        <v>5</v>
      </c>
      <c r="E169" s="127">
        <v>2</v>
      </c>
    </row>
    <row r="170" spans="1:5" ht="16.8">
      <c r="A170" s="16" t="str">
        <f t="shared" si="2"/>
        <v>241400514_3</v>
      </c>
      <c r="B170" s="126" t="s">
        <v>927</v>
      </c>
      <c r="C170" s="126" t="s">
        <v>1126</v>
      </c>
      <c r="D170" s="127">
        <v>3</v>
      </c>
      <c r="E170" s="127">
        <v>3</v>
      </c>
    </row>
    <row r="171" spans="1:5" ht="16.8">
      <c r="A171" s="16" t="str">
        <f t="shared" si="2"/>
        <v>241400555_1</v>
      </c>
      <c r="B171" s="126" t="s">
        <v>928</v>
      </c>
      <c r="C171" s="126" t="s">
        <v>2848</v>
      </c>
      <c r="D171" s="127">
        <v>12</v>
      </c>
      <c r="E171" s="127">
        <v>1</v>
      </c>
    </row>
    <row r="172" spans="1:5" ht="16.8">
      <c r="A172" s="16" t="str">
        <f t="shared" si="2"/>
        <v>241400555_2</v>
      </c>
      <c r="B172" s="126" t="s">
        <v>928</v>
      </c>
      <c r="C172" s="126" t="s">
        <v>1125</v>
      </c>
      <c r="D172" s="127">
        <v>4</v>
      </c>
      <c r="E172" s="127">
        <v>2</v>
      </c>
    </row>
    <row r="173" spans="1:5" ht="16.8">
      <c r="A173" s="16" t="str">
        <f t="shared" si="2"/>
        <v>241400555_3</v>
      </c>
      <c r="B173" s="126" t="s">
        <v>928</v>
      </c>
      <c r="C173" s="126" t="s">
        <v>2847</v>
      </c>
      <c r="D173" s="127">
        <v>4</v>
      </c>
      <c r="E173" s="127">
        <v>3</v>
      </c>
    </row>
    <row r="174" spans="1:5" ht="16.8">
      <c r="A174" s="16" t="str">
        <f t="shared" si="2"/>
        <v>241400860_1</v>
      </c>
      <c r="B174" s="126" t="s">
        <v>929</v>
      </c>
      <c r="C174" s="126" t="s">
        <v>2848</v>
      </c>
      <c r="D174" s="127">
        <v>3</v>
      </c>
      <c r="E174" s="127">
        <v>1</v>
      </c>
    </row>
    <row r="175" spans="1:5" ht="16.8">
      <c r="A175" s="16" t="str">
        <f t="shared" si="2"/>
        <v>241400860_2</v>
      </c>
      <c r="B175" s="126" t="s">
        <v>929</v>
      </c>
      <c r="C175" s="126" t="s">
        <v>1124</v>
      </c>
      <c r="D175" s="127">
        <v>2</v>
      </c>
      <c r="E175" s="127">
        <v>2</v>
      </c>
    </row>
    <row r="176" spans="1:5" ht="16.8">
      <c r="A176" s="16" t="str">
        <f t="shared" si="2"/>
        <v>241400860_3</v>
      </c>
      <c r="B176" s="126" t="s">
        <v>929</v>
      </c>
      <c r="C176" s="126" t="s">
        <v>2852</v>
      </c>
      <c r="D176" s="127">
        <v>1</v>
      </c>
      <c r="E176" s="127">
        <v>3</v>
      </c>
    </row>
    <row r="177" spans="1:5" ht="16.8">
      <c r="A177" s="16" t="str">
        <f t="shared" si="2"/>
        <v>241400878_1</v>
      </c>
      <c r="B177" s="126" t="s">
        <v>930</v>
      </c>
      <c r="C177" s="126" t="s">
        <v>2848</v>
      </c>
      <c r="D177" s="127">
        <v>8</v>
      </c>
      <c r="E177" s="127">
        <v>1</v>
      </c>
    </row>
    <row r="178" spans="1:5" ht="16.8">
      <c r="A178" s="16" t="str">
        <f t="shared" si="2"/>
        <v>241400878_2</v>
      </c>
      <c r="B178" s="126" t="s">
        <v>930</v>
      </c>
      <c r="C178" s="126" t="s">
        <v>1126</v>
      </c>
      <c r="D178" s="127">
        <v>3</v>
      </c>
      <c r="E178" s="127">
        <v>2</v>
      </c>
    </row>
    <row r="179" spans="1:5" ht="16.8">
      <c r="A179" s="16" t="str">
        <f t="shared" si="2"/>
        <v>241400878_3</v>
      </c>
      <c r="B179" s="126" t="s">
        <v>930</v>
      </c>
      <c r="C179" s="126" t="s">
        <v>2847</v>
      </c>
      <c r="D179" s="127">
        <v>2</v>
      </c>
      <c r="E179" s="127">
        <v>3</v>
      </c>
    </row>
    <row r="180" spans="1:5" ht="16.8">
      <c r="A180" s="16" t="str">
        <f t="shared" si="2"/>
        <v>242700276_1</v>
      </c>
      <c r="B180" s="126" t="s">
        <v>931</v>
      </c>
      <c r="C180" s="126" t="s">
        <v>2847</v>
      </c>
      <c r="D180" s="127">
        <v>7</v>
      </c>
      <c r="E180" s="127">
        <v>1</v>
      </c>
    </row>
    <row r="181" spans="1:5" ht="16.8">
      <c r="A181" s="16" t="str">
        <f t="shared" si="2"/>
        <v>242700276_2</v>
      </c>
      <c r="B181" s="126" t="s">
        <v>931</v>
      </c>
      <c r="C181" s="126" t="s">
        <v>2848</v>
      </c>
      <c r="D181" s="127">
        <v>6</v>
      </c>
      <c r="E181" s="127">
        <v>2</v>
      </c>
    </row>
    <row r="182" spans="1:5" ht="16.8">
      <c r="A182" s="16" t="str">
        <f t="shared" si="2"/>
        <v>242700276_3</v>
      </c>
      <c r="B182" s="126" t="s">
        <v>931</v>
      </c>
      <c r="C182" s="126" t="s">
        <v>2852</v>
      </c>
      <c r="D182" s="127">
        <v>2</v>
      </c>
      <c r="E182" s="127">
        <v>3</v>
      </c>
    </row>
    <row r="183" spans="1:5" ht="16.8">
      <c r="A183" s="16" t="str">
        <f t="shared" si="2"/>
        <v>242700607_1</v>
      </c>
      <c r="B183" s="126" t="s">
        <v>932</v>
      </c>
      <c r="C183" s="126" t="s">
        <v>2848</v>
      </c>
      <c r="D183" s="127">
        <v>2</v>
      </c>
      <c r="E183" s="127">
        <v>1</v>
      </c>
    </row>
    <row r="184" spans="1:5" ht="16.8">
      <c r="A184" s="16" t="str">
        <f t="shared" si="2"/>
        <v>242700607_2</v>
      </c>
      <c r="B184" s="126" t="s">
        <v>932</v>
      </c>
      <c r="C184" s="126" t="s">
        <v>1124</v>
      </c>
      <c r="D184" s="127">
        <v>1</v>
      </c>
      <c r="E184" s="127">
        <v>2</v>
      </c>
    </row>
    <row r="185" spans="1:5" ht="16.8">
      <c r="A185" s="16" t="str">
        <f t="shared" si="2"/>
        <v>242700607_3</v>
      </c>
      <c r="B185" s="126" t="s">
        <v>932</v>
      </c>
      <c r="C185" s="126" t="s">
        <v>2852</v>
      </c>
      <c r="D185" s="127">
        <v>1</v>
      </c>
      <c r="E185" s="127">
        <v>3</v>
      </c>
    </row>
    <row r="186" spans="1:5" ht="16.8">
      <c r="A186" s="16" t="str">
        <f t="shared" si="2"/>
        <v>246100390_1</v>
      </c>
      <c r="B186" s="126" t="s">
        <v>933</v>
      </c>
      <c r="C186" s="126" t="s">
        <v>1124</v>
      </c>
      <c r="D186" s="127">
        <v>1</v>
      </c>
      <c r="E186" s="127">
        <v>1</v>
      </c>
    </row>
    <row r="187" spans="1:5" ht="16.8">
      <c r="A187" s="16" t="str">
        <f t="shared" si="2"/>
        <v>246100390_2</v>
      </c>
      <c r="B187" s="126" t="s">
        <v>933</v>
      </c>
      <c r="C187" s="126" t="s">
        <v>1125</v>
      </c>
      <c r="D187" s="127">
        <v>1</v>
      </c>
      <c r="E187" s="127">
        <v>2</v>
      </c>
    </row>
    <row r="188" spans="1:5" ht="16.8">
      <c r="A188" s="16" t="str">
        <f t="shared" si="2"/>
        <v>246100390_3</v>
      </c>
      <c r="B188" s="126" t="s">
        <v>933</v>
      </c>
      <c r="C188" s="126" t="s">
        <v>2848</v>
      </c>
      <c r="D188" s="127">
        <v>1</v>
      </c>
      <c r="E188" s="127">
        <v>3</v>
      </c>
    </row>
    <row r="189" spans="1:5" ht="16.8">
      <c r="A189" s="16" t="str">
        <f t="shared" si="2"/>
        <v>246100663_1</v>
      </c>
      <c r="B189" s="126" t="s">
        <v>934</v>
      </c>
      <c r="C189" s="126" t="s">
        <v>2848</v>
      </c>
      <c r="D189" s="127">
        <v>46</v>
      </c>
      <c r="E189" s="127">
        <v>1</v>
      </c>
    </row>
    <row r="190" spans="1:5" ht="16.8">
      <c r="A190" s="16" t="str">
        <f t="shared" si="2"/>
        <v>246100663_2</v>
      </c>
      <c r="B190" s="126" t="s">
        <v>934</v>
      </c>
      <c r="C190" s="126" t="s">
        <v>2847</v>
      </c>
      <c r="D190" s="127">
        <v>27</v>
      </c>
      <c r="E190" s="127">
        <v>2</v>
      </c>
    </row>
    <row r="191" spans="1:5" ht="16.8">
      <c r="A191" s="16" t="str">
        <f t="shared" si="2"/>
        <v>246100663_3</v>
      </c>
      <c r="B191" s="126" t="s">
        <v>934</v>
      </c>
      <c r="C191" s="126" t="s">
        <v>1125</v>
      </c>
      <c r="D191" s="127">
        <v>18</v>
      </c>
      <c r="E191" s="127">
        <v>3</v>
      </c>
    </row>
    <row r="192" spans="1:5" ht="16.8">
      <c r="A192" s="16" t="str">
        <f t="shared" si="2"/>
        <v>247600505_1</v>
      </c>
      <c r="B192" s="126" t="s">
        <v>935</v>
      </c>
      <c r="C192" s="126" t="s">
        <v>2847</v>
      </c>
      <c r="D192" s="127">
        <v>2</v>
      </c>
      <c r="E192" s="127">
        <v>1</v>
      </c>
    </row>
    <row r="193" spans="1:5" ht="16.8">
      <c r="A193" s="16" t="str">
        <f t="shared" si="2"/>
        <v>247600505_2</v>
      </c>
      <c r="B193" s="126" t="s">
        <v>935</v>
      </c>
      <c r="C193" s="126" t="s">
        <v>2850</v>
      </c>
      <c r="D193" s="127">
        <v>1</v>
      </c>
      <c r="E193" s="127">
        <v>2</v>
      </c>
    </row>
    <row r="194" spans="1:5" ht="16.8">
      <c r="A194" s="16" t="str">
        <f t="shared" si="2"/>
        <v>247600505_3</v>
      </c>
      <c r="B194" s="126" t="s">
        <v>935</v>
      </c>
      <c r="C194" s="126" t="s">
        <v>2852</v>
      </c>
      <c r="D194" s="127">
        <v>1</v>
      </c>
      <c r="E194" s="127">
        <v>3</v>
      </c>
    </row>
    <row r="195" spans="1:5" ht="16.8">
      <c r="A195" s="16" t="str">
        <f t="shared" ref="A195:A258" si="3">B195&amp;"_"&amp;E195</f>
        <v>247600588_1</v>
      </c>
      <c r="B195" s="126" t="s">
        <v>936</v>
      </c>
      <c r="C195" s="126" t="s">
        <v>2848</v>
      </c>
      <c r="D195" s="127">
        <v>21</v>
      </c>
      <c r="E195" s="127">
        <v>1</v>
      </c>
    </row>
    <row r="196" spans="1:5" ht="16.8">
      <c r="A196" s="16" t="str">
        <f t="shared" si="3"/>
        <v>247600588_2</v>
      </c>
      <c r="B196" s="126" t="s">
        <v>936</v>
      </c>
      <c r="C196" s="126" t="s">
        <v>2847</v>
      </c>
      <c r="D196" s="127">
        <v>14</v>
      </c>
      <c r="E196" s="127">
        <v>2</v>
      </c>
    </row>
    <row r="197" spans="1:5" ht="16.8">
      <c r="A197" s="16" t="str">
        <f t="shared" si="3"/>
        <v>247600588_3</v>
      </c>
      <c r="B197" s="126" t="s">
        <v>936</v>
      </c>
      <c r="C197" s="126" t="s">
        <v>2851</v>
      </c>
      <c r="D197" s="127">
        <v>2</v>
      </c>
      <c r="E197" s="127">
        <v>3</v>
      </c>
    </row>
    <row r="198" spans="1:5" ht="16.8">
      <c r="A198" s="16" t="str">
        <f t="shared" si="3"/>
        <v>247600604_1</v>
      </c>
      <c r="B198" s="126" t="s">
        <v>937</v>
      </c>
      <c r="C198" s="126" t="s">
        <v>2852</v>
      </c>
      <c r="D198" s="127">
        <v>2</v>
      </c>
      <c r="E198" s="127">
        <v>1</v>
      </c>
    </row>
    <row r="199" spans="1:5" ht="16.8">
      <c r="A199" s="16" t="str">
        <f t="shared" si="3"/>
        <v>247600604_2</v>
      </c>
      <c r="B199" s="126" t="s">
        <v>937</v>
      </c>
      <c r="C199" s="126" t="s">
        <v>2849</v>
      </c>
      <c r="D199" s="127">
        <v>1</v>
      </c>
      <c r="E199" s="127">
        <v>2</v>
      </c>
    </row>
    <row r="200" spans="1:5" ht="16.8">
      <c r="A200" s="16" t="str">
        <f t="shared" si="3"/>
        <v>247600604_3</v>
      </c>
      <c r="B200" s="126" t="s">
        <v>937</v>
      </c>
      <c r="C200" s="126" t="s">
        <v>2847</v>
      </c>
      <c r="D200" s="127">
        <v>1</v>
      </c>
      <c r="E200" s="127">
        <v>3</v>
      </c>
    </row>
    <row r="201" spans="1:5" ht="16.8">
      <c r="A201" s="16" t="str">
        <f t="shared" si="3"/>
        <v>247600620_1</v>
      </c>
      <c r="B201" s="126" t="s">
        <v>938</v>
      </c>
      <c r="C201" s="126" t="s">
        <v>2848</v>
      </c>
      <c r="D201" s="127">
        <v>6</v>
      </c>
      <c r="E201" s="127">
        <v>1</v>
      </c>
    </row>
    <row r="202" spans="1:5" ht="16.8">
      <c r="A202" s="16" t="str">
        <f t="shared" si="3"/>
        <v>247600620_2</v>
      </c>
      <c r="B202" s="126" t="s">
        <v>938</v>
      </c>
      <c r="C202" s="126" t="s">
        <v>1125</v>
      </c>
      <c r="D202" s="127">
        <v>2</v>
      </c>
      <c r="E202" s="127">
        <v>2</v>
      </c>
    </row>
    <row r="203" spans="1:5" ht="16.8">
      <c r="A203" s="16" t="str">
        <f t="shared" si="3"/>
        <v>247600620_3</v>
      </c>
      <c r="B203" s="126" t="s">
        <v>938</v>
      </c>
      <c r="C203" s="126" t="s">
        <v>2849</v>
      </c>
      <c r="D203" s="127">
        <v>2</v>
      </c>
      <c r="E203" s="127">
        <v>3</v>
      </c>
    </row>
    <row r="204" spans="1:5" ht="16.8">
      <c r="A204" s="16" t="str">
        <f t="shared" si="3"/>
        <v>247600646_1</v>
      </c>
      <c r="B204" s="126" t="s">
        <v>939</v>
      </c>
      <c r="C204" s="126" t="s">
        <v>2848</v>
      </c>
      <c r="D204" s="127">
        <v>4</v>
      </c>
      <c r="E204" s="127">
        <v>1</v>
      </c>
    </row>
    <row r="205" spans="1:5" ht="16.8">
      <c r="A205" s="16" t="str">
        <f t="shared" si="3"/>
        <v>247600646_2</v>
      </c>
      <c r="B205" s="126" t="s">
        <v>939</v>
      </c>
      <c r="C205" s="126" t="s">
        <v>2849</v>
      </c>
      <c r="D205" s="127">
        <v>3</v>
      </c>
      <c r="E205" s="127">
        <v>2</v>
      </c>
    </row>
    <row r="206" spans="1:5" ht="16.8">
      <c r="A206" s="16" t="str">
        <f t="shared" si="3"/>
        <v>247600646_3</v>
      </c>
      <c r="B206" s="126" t="s">
        <v>939</v>
      </c>
      <c r="C206" s="126" t="s">
        <v>2847</v>
      </c>
      <c r="D206" s="127">
        <v>3</v>
      </c>
      <c r="E206" s="127">
        <v>3</v>
      </c>
    </row>
    <row r="207" spans="1:5" ht="16.8">
      <c r="A207" s="16" t="str">
        <f t="shared" si="3"/>
        <v>247600729_1</v>
      </c>
      <c r="B207" s="126" t="s">
        <v>940</v>
      </c>
      <c r="C207" s="126" t="s">
        <v>1124</v>
      </c>
      <c r="D207" s="127">
        <v>3</v>
      </c>
      <c r="E207" s="127">
        <v>1</v>
      </c>
    </row>
    <row r="208" spans="1:5" ht="16.8">
      <c r="A208" s="16" t="str">
        <f t="shared" si="3"/>
        <v>247600729_2</v>
      </c>
      <c r="B208" s="126" t="s">
        <v>940</v>
      </c>
      <c r="C208" s="126" t="s">
        <v>1125</v>
      </c>
      <c r="D208" s="127">
        <v>3</v>
      </c>
      <c r="E208" s="127">
        <v>2</v>
      </c>
    </row>
    <row r="209" spans="1:5" ht="16.8">
      <c r="A209" s="16" t="str">
        <f t="shared" si="3"/>
        <v>247600729_3</v>
      </c>
      <c r="B209" s="126" t="s">
        <v>940</v>
      </c>
      <c r="C209" s="126" t="s">
        <v>2848</v>
      </c>
      <c r="D209" s="127">
        <v>2</v>
      </c>
      <c r="E209" s="127">
        <v>3</v>
      </c>
    </row>
    <row r="210" spans="1:5" ht="16.8">
      <c r="A210" s="16" t="str">
        <f t="shared" si="3"/>
        <v>247600786_1</v>
      </c>
      <c r="B210" s="126" t="s">
        <v>941</v>
      </c>
      <c r="C210" s="126" t="s">
        <v>2848</v>
      </c>
      <c r="D210" s="127">
        <v>44</v>
      </c>
      <c r="E210" s="127">
        <v>1</v>
      </c>
    </row>
    <row r="211" spans="1:5" ht="16.8">
      <c r="A211" s="16" t="str">
        <f t="shared" si="3"/>
        <v>247600786_2</v>
      </c>
      <c r="B211" s="126" t="s">
        <v>941</v>
      </c>
      <c r="C211" s="126" t="s">
        <v>2847</v>
      </c>
      <c r="D211" s="127">
        <v>38</v>
      </c>
      <c r="E211" s="127">
        <v>2</v>
      </c>
    </row>
    <row r="212" spans="1:5" ht="16.8">
      <c r="A212" s="16" t="str">
        <f t="shared" si="3"/>
        <v>247600786_3</v>
      </c>
      <c r="B212" s="126" t="s">
        <v>941</v>
      </c>
      <c r="C212" s="126" t="s">
        <v>1125</v>
      </c>
      <c r="D212" s="127">
        <v>14</v>
      </c>
      <c r="E212" s="127">
        <v>3</v>
      </c>
    </row>
    <row r="213" spans="1:5" ht="16.8">
      <c r="A213" s="16" t="str">
        <f t="shared" si="3"/>
        <v>20003566__1</v>
      </c>
      <c r="B213" s="126" t="s">
        <v>1121</v>
      </c>
      <c r="C213" s="126" t="s">
        <v>2847</v>
      </c>
      <c r="D213" s="127">
        <v>36</v>
      </c>
      <c r="E213" s="127">
        <v>1</v>
      </c>
    </row>
    <row r="214" spans="1:5" ht="16.8">
      <c r="A214" s="16" t="str">
        <f t="shared" si="3"/>
        <v>20003566__2</v>
      </c>
      <c r="B214" s="126" t="s">
        <v>1121</v>
      </c>
      <c r="C214" s="126" t="s">
        <v>2848</v>
      </c>
      <c r="D214" s="127">
        <v>23</v>
      </c>
      <c r="E214" s="127">
        <v>2</v>
      </c>
    </row>
    <row r="215" spans="1:5" ht="16.8">
      <c r="A215" s="16" t="str">
        <f t="shared" si="3"/>
        <v>20003566__3</v>
      </c>
      <c r="B215" s="126" t="s">
        <v>1121</v>
      </c>
      <c r="C215" s="126" t="s">
        <v>1124</v>
      </c>
      <c r="D215" s="127">
        <v>6</v>
      </c>
      <c r="E215" s="127">
        <v>3</v>
      </c>
    </row>
    <row r="216" spans="1:5" ht="16.8">
      <c r="A216" s="16" t="str">
        <f t="shared" si="3"/>
        <v>xxxxxxxxx_1</v>
      </c>
      <c r="B216" s="126" t="s">
        <v>1122</v>
      </c>
      <c r="C216" s="126" t="s">
        <v>2848</v>
      </c>
      <c r="D216" s="127">
        <v>2064</v>
      </c>
      <c r="E216" s="127">
        <v>1</v>
      </c>
    </row>
    <row r="217" spans="1:5" ht="16.8">
      <c r="A217" s="16" t="str">
        <f t="shared" si="3"/>
        <v>xxxxxxxxx_2</v>
      </c>
      <c r="B217" s="126" t="s">
        <v>1122</v>
      </c>
      <c r="C217" s="126" t="s">
        <v>2847</v>
      </c>
      <c r="D217" s="127">
        <v>1699</v>
      </c>
      <c r="E217" s="127">
        <v>2</v>
      </c>
    </row>
    <row r="218" spans="1:5" ht="16.8">
      <c r="A218" s="16" t="str">
        <f t="shared" si="3"/>
        <v>xxxxxxxxx_3</v>
      </c>
      <c r="B218" s="126" t="s">
        <v>1122</v>
      </c>
      <c r="C218" s="126" t="s">
        <v>1125</v>
      </c>
      <c r="D218" s="127">
        <v>639</v>
      </c>
      <c r="E218" s="127">
        <v>3</v>
      </c>
    </row>
    <row r="219" spans="1:5" ht="16.8">
      <c r="A219" s="16" t="str">
        <f t="shared" si="3"/>
        <v>_1</v>
      </c>
      <c r="B219" s="126"/>
      <c r="C219" s="126" t="s">
        <v>2847</v>
      </c>
      <c r="D219" s="127">
        <v>626</v>
      </c>
      <c r="E219" s="127">
        <v>1</v>
      </c>
    </row>
    <row r="220" spans="1:5" ht="16.8">
      <c r="A220" s="16" t="str">
        <f t="shared" si="3"/>
        <v>_2</v>
      </c>
      <c r="B220" s="126"/>
      <c r="C220" s="126" t="s">
        <v>2848</v>
      </c>
      <c r="D220" s="127">
        <v>620</v>
      </c>
      <c r="E220" s="127">
        <v>2</v>
      </c>
    </row>
    <row r="221" spans="1:5" ht="16.8">
      <c r="A221" s="16" t="str">
        <f t="shared" si="3"/>
        <v>_3</v>
      </c>
      <c r="B221" s="126"/>
      <c r="C221" s="126" t="s">
        <v>1124</v>
      </c>
      <c r="D221" s="127">
        <v>311</v>
      </c>
      <c r="E221" s="127">
        <v>3</v>
      </c>
    </row>
    <row r="222" spans="1:5" ht="16.8">
      <c r="A222" s="16" t="str">
        <f t="shared" si="3"/>
        <v>2801_1</v>
      </c>
      <c r="B222" s="126" t="s">
        <v>942</v>
      </c>
      <c r="C222" s="126" t="s">
        <v>2848</v>
      </c>
      <c r="D222" s="127">
        <v>248</v>
      </c>
      <c r="E222" s="127">
        <v>1</v>
      </c>
    </row>
    <row r="223" spans="1:5" ht="16.8">
      <c r="A223" s="16" t="str">
        <f t="shared" si="3"/>
        <v>2801_2</v>
      </c>
      <c r="B223" s="126" t="s">
        <v>942</v>
      </c>
      <c r="C223" s="126" t="s">
        <v>2847</v>
      </c>
      <c r="D223" s="127">
        <v>212</v>
      </c>
      <c r="E223" s="127">
        <v>2</v>
      </c>
    </row>
    <row r="224" spans="1:5" ht="16.8">
      <c r="A224" s="16" t="str">
        <f t="shared" si="3"/>
        <v>2801_3</v>
      </c>
      <c r="B224" s="126" t="s">
        <v>942</v>
      </c>
      <c r="C224" s="126" t="s">
        <v>1125</v>
      </c>
      <c r="D224" s="127">
        <v>95</v>
      </c>
      <c r="E224" s="127">
        <v>3</v>
      </c>
    </row>
    <row r="225" spans="1:5" ht="16.8">
      <c r="A225" s="16" t="str">
        <f t="shared" si="3"/>
        <v>2802_1</v>
      </c>
      <c r="B225" s="126" t="s">
        <v>943</v>
      </c>
      <c r="C225" s="126" t="s">
        <v>2848</v>
      </c>
      <c r="D225" s="127">
        <v>19</v>
      </c>
      <c r="E225" s="127">
        <v>1</v>
      </c>
    </row>
    <row r="226" spans="1:5" ht="16.8">
      <c r="A226" s="16" t="str">
        <f t="shared" si="3"/>
        <v>2802_2</v>
      </c>
      <c r="B226" s="126" t="s">
        <v>943</v>
      </c>
      <c r="C226" s="126" t="s">
        <v>2847</v>
      </c>
      <c r="D226" s="127">
        <v>13</v>
      </c>
      <c r="E226" s="127">
        <v>2</v>
      </c>
    </row>
    <row r="227" spans="1:5" ht="16.8">
      <c r="A227" s="16" t="str">
        <f t="shared" si="3"/>
        <v>2802_3</v>
      </c>
      <c r="B227" s="126" t="s">
        <v>943</v>
      </c>
      <c r="C227" s="126" t="s">
        <v>2849</v>
      </c>
      <c r="D227" s="127">
        <v>7</v>
      </c>
      <c r="E227" s="127">
        <v>3</v>
      </c>
    </row>
    <row r="228" spans="1:5" ht="16.8">
      <c r="A228" s="16" t="str">
        <f t="shared" si="3"/>
        <v>2803_1</v>
      </c>
      <c r="B228" s="126" t="s">
        <v>944</v>
      </c>
      <c r="C228" s="126" t="s">
        <v>2848</v>
      </c>
      <c r="D228" s="127">
        <v>58</v>
      </c>
      <c r="E228" s="127">
        <v>1</v>
      </c>
    </row>
    <row r="229" spans="1:5" ht="16.8">
      <c r="A229" s="16" t="str">
        <f t="shared" si="3"/>
        <v>2803_2</v>
      </c>
      <c r="B229" s="126" t="s">
        <v>944</v>
      </c>
      <c r="C229" s="126" t="s">
        <v>2847</v>
      </c>
      <c r="D229" s="127">
        <v>47</v>
      </c>
      <c r="E229" s="127">
        <v>2</v>
      </c>
    </row>
    <row r="230" spans="1:5" ht="16.8">
      <c r="A230" s="16" t="str">
        <f t="shared" si="3"/>
        <v>2803_3</v>
      </c>
      <c r="B230" s="126" t="s">
        <v>944</v>
      </c>
      <c r="C230" s="126" t="s">
        <v>1125</v>
      </c>
      <c r="D230" s="127">
        <v>21</v>
      </c>
      <c r="E230" s="127">
        <v>3</v>
      </c>
    </row>
    <row r="231" spans="1:5" ht="16.8">
      <c r="A231" s="16" t="str">
        <f t="shared" si="3"/>
        <v>2804_1</v>
      </c>
      <c r="B231" s="126" t="s">
        <v>945</v>
      </c>
      <c r="C231" s="126" t="s">
        <v>2848</v>
      </c>
      <c r="D231" s="127">
        <v>21</v>
      </c>
      <c r="E231" s="127">
        <v>1</v>
      </c>
    </row>
    <row r="232" spans="1:5" ht="16.8">
      <c r="A232" s="16" t="str">
        <f t="shared" si="3"/>
        <v>2804_2</v>
      </c>
      <c r="B232" s="126" t="s">
        <v>945</v>
      </c>
      <c r="C232" s="126" t="s">
        <v>2847</v>
      </c>
      <c r="D232" s="127">
        <v>10</v>
      </c>
      <c r="E232" s="127">
        <v>2</v>
      </c>
    </row>
    <row r="233" spans="1:5" ht="16.8">
      <c r="A233" s="16" t="str">
        <f t="shared" si="3"/>
        <v>2804_3</v>
      </c>
      <c r="B233" s="126" t="s">
        <v>945</v>
      </c>
      <c r="C233" s="126" t="s">
        <v>2852</v>
      </c>
      <c r="D233" s="127">
        <v>5</v>
      </c>
      <c r="E233" s="127">
        <v>3</v>
      </c>
    </row>
    <row r="234" spans="1:5" ht="16.8">
      <c r="A234" s="16" t="str">
        <f t="shared" si="3"/>
        <v>2805_1</v>
      </c>
      <c r="B234" s="126" t="s">
        <v>946</v>
      </c>
      <c r="C234" s="126" t="s">
        <v>2848</v>
      </c>
      <c r="D234" s="127">
        <v>17</v>
      </c>
      <c r="E234" s="127">
        <v>1</v>
      </c>
    </row>
    <row r="235" spans="1:5" ht="16.8">
      <c r="A235" s="16" t="str">
        <f t="shared" si="3"/>
        <v>2805_2</v>
      </c>
      <c r="B235" s="126" t="s">
        <v>946</v>
      </c>
      <c r="C235" s="126" t="s">
        <v>2847</v>
      </c>
      <c r="D235" s="127">
        <v>14</v>
      </c>
      <c r="E235" s="127">
        <v>2</v>
      </c>
    </row>
    <row r="236" spans="1:5" ht="16.8">
      <c r="A236" s="16" t="str">
        <f t="shared" si="3"/>
        <v>2805_3</v>
      </c>
      <c r="B236" s="126" t="s">
        <v>946</v>
      </c>
      <c r="C236" s="126" t="s">
        <v>1125</v>
      </c>
      <c r="D236" s="127">
        <v>8</v>
      </c>
      <c r="E236" s="127">
        <v>3</v>
      </c>
    </row>
    <row r="237" spans="1:5" ht="16.8">
      <c r="A237" s="16" t="str">
        <f t="shared" si="3"/>
        <v>2806_1</v>
      </c>
      <c r="B237" s="126" t="s">
        <v>947</v>
      </c>
      <c r="C237" s="126" t="s">
        <v>2848</v>
      </c>
      <c r="D237" s="127">
        <v>195</v>
      </c>
      <c r="E237" s="127">
        <v>1</v>
      </c>
    </row>
    <row r="238" spans="1:5" ht="16.8">
      <c r="A238" s="16" t="str">
        <f t="shared" si="3"/>
        <v>2806_2</v>
      </c>
      <c r="B238" s="126" t="s">
        <v>947</v>
      </c>
      <c r="C238" s="126" t="s">
        <v>2847</v>
      </c>
      <c r="D238" s="127">
        <v>187</v>
      </c>
      <c r="E238" s="127">
        <v>2</v>
      </c>
    </row>
    <row r="239" spans="1:5" ht="16.8">
      <c r="A239" s="16" t="str">
        <f t="shared" si="3"/>
        <v>2806_3</v>
      </c>
      <c r="B239" s="126" t="s">
        <v>947</v>
      </c>
      <c r="C239" s="126" t="s">
        <v>1124</v>
      </c>
      <c r="D239" s="127">
        <v>68</v>
      </c>
      <c r="E239" s="127">
        <v>3</v>
      </c>
    </row>
    <row r="240" spans="1:5" ht="16.8">
      <c r="A240" s="16" t="str">
        <f t="shared" si="3"/>
        <v>2807_1</v>
      </c>
      <c r="B240" s="126" t="s">
        <v>948</v>
      </c>
      <c r="C240" s="126" t="s">
        <v>2848</v>
      </c>
      <c r="D240" s="127">
        <v>19</v>
      </c>
      <c r="E240" s="127">
        <v>1</v>
      </c>
    </row>
    <row r="241" spans="1:5" ht="16.8">
      <c r="A241" s="16" t="str">
        <f t="shared" si="3"/>
        <v>2807_2</v>
      </c>
      <c r="B241" s="126" t="s">
        <v>948</v>
      </c>
      <c r="C241" s="126" t="s">
        <v>2847</v>
      </c>
      <c r="D241" s="127">
        <v>9</v>
      </c>
      <c r="E241" s="127">
        <v>2</v>
      </c>
    </row>
    <row r="242" spans="1:5" ht="16.8">
      <c r="A242" s="16" t="str">
        <f t="shared" si="3"/>
        <v>2807_3</v>
      </c>
      <c r="B242" s="126" t="s">
        <v>948</v>
      </c>
      <c r="C242" s="126" t="s">
        <v>1124</v>
      </c>
      <c r="D242" s="127">
        <v>8</v>
      </c>
      <c r="E242" s="127">
        <v>3</v>
      </c>
    </row>
    <row r="243" spans="1:5" ht="16.8">
      <c r="A243" s="16" t="str">
        <f t="shared" si="3"/>
        <v>2808_1</v>
      </c>
      <c r="B243" s="126" t="s">
        <v>949</v>
      </c>
      <c r="C243" s="126" t="s">
        <v>2848</v>
      </c>
      <c r="D243" s="127">
        <v>29</v>
      </c>
      <c r="E243" s="127">
        <v>1</v>
      </c>
    </row>
    <row r="244" spans="1:5" ht="16.8">
      <c r="A244" s="16" t="str">
        <f t="shared" si="3"/>
        <v>2808_2</v>
      </c>
      <c r="B244" s="126" t="s">
        <v>949</v>
      </c>
      <c r="C244" s="126" t="s">
        <v>2847</v>
      </c>
      <c r="D244" s="127">
        <v>24</v>
      </c>
      <c r="E244" s="127">
        <v>2</v>
      </c>
    </row>
    <row r="245" spans="1:5" ht="16.8">
      <c r="A245" s="16" t="str">
        <f t="shared" si="3"/>
        <v>2808_3</v>
      </c>
      <c r="B245" s="126" t="s">
        <v>949</v>
      </c>
      <c r="C245" s="126" t="s">
        <v>1124</v>
      </c>
      <c r="D245" s="127">
        <v>10</v>
      </c>
      <c r="E245" s="127">
        <v>3</v>
      </c>
    </row>
    <row r="246" spans="1:5" ht="16.8">
      <c r="A246" s="16" t="str">
        <f t="shared" si="3"/>
        <v>2809_1</v>
      </c>
      <c r="B246" s="126" t="s">
        <v>950</v>
      </c>
      <c r="C246" s="126" t="s">
        <v>2848</v>
      </c>
      <c r="D246" s="127">
        <v>50</v>
      </c>
      <c r="E246" s="127">
        <v>1</v>
      </c>
    </row>
    <row r="247" spans="1:5" ht="16.8">
      <c r="A247" s="16" t="str">
        <f t="shared" si="3"/>
        <v>2809_2</v>
      </c>
      <c r="B247" s="126" t="s">
        <v>950</v>
      </c>
      <c r="C247" s="126" t="s">
        <v>2847</v>
      </c>
      <c r="D247" s="127">
        <v>39</v>
      </c>
      <c r="E247" s="127">
        <v>2</v>
      </c>
    </row>
    <row r="248" spans="1:5" ht="16.8">
      <c r="A248" s="16" t="str">
        <f t="shared" si="3"/>
        <v>2809_3</v>
      </c>
      <c r="B248" s="126" t="s">
        <v>950</v>
      </c>
      <c r="C248" s="126" t="s">
        <v>1125</v>
      </c>
      <c r="D248" s="127">
        <v>12</v>
      </c>
      <c r="E248" s="127">
        <v>3</v>
      </c>
    </row>
    <row r="249" spans="1:5" ht="16.8">
      <c r="A249" s="16" t="str">
        <f t="shared" si="3"/>
        <v>2810_1</v>
      </c>
      <c r="B249" s="126" t="s">
        <v>951</v>
      </c>
      <c r="C249" s="126" t="s">
        <v>2847</v>
      </c>
      <c r="D249" s="127">
        <v>36</v>
      </c>
      <c r="E249" s="127">
        <v>1</v>
      </c>
    </row>
    <row r="250" spans="1:5" ht="16.8">
      <c r="A250" s="16" t="str">
        <f t="shared" si="3"/>
        <v>2810_2</v>
      </c>
      <c r="B250" s="126" t="s">
        <v>951</v>
      </c>
      <c r="C250" s="126" t="s">
        <v>2848</v>
      </c>
      <c r="D250" s="127">
        <v>23</v>
      </c>
      <c r="E250" s="127">
        <v>2</v>
      </c>
    </row>
    <row r="251" spans="1:5" ht="16.8">
      <c r="A251" s="16" t="str">
        <f t="shared" si="3"/>
        <v>2810_3</v>
      </c>
      <c r="B251" s="126" t="s">
        <v>951</v>
      </c>
      <c r="C251" s="126" t="s">
        <v>1125</v>
      </c>
      <c r="D251" s="127">
        <v>7</v>
      </c>
      <c r="E251" s="127">
        <v>3</v>
      </c>
    </row>
    <row r="252" spans="1:5" ht="16.8">
      <c r="A252" s="16" t="str">
        <f t="shared" si="3"/>
        <v>2811_1</v>
      </c>
      <c r="B252" s="126" t="s">
        <v>952</v>
      </c>
      <c r="C252" s="126" t="s">
        <v>2848</v>
      </c>
      <c r="D252" s="127">
        <v>139</v>
      </c>
      <c r="E252" s="127">
        <v>1</v>
      </c>
    </row>
    <row r="253" spans="1:5" ht="16.8">
      <c r="A253" s="16" t="str">
        <f t="shared" si="3"/>
        <v>2811_2</v>
      </c>
      <c r="B253" s="126" t="s">
        <v>952</v>
      </c>
      <c r="C253" s="126" t="s">
        <v>2847</v>
      </c>
      <c r="D253" s="127">
        <v>71</v>
      </c>
      <c r="E253" s="127">
        <v>2</v>
      </c>
    </row>
    <row r="254" spans="1:5" ht="16.8">
      <c r="A254" s="16" t="str">
        <f t="shared" si="3"/>
        <v>2811_3</v>
      </c>
      <c r="B254" s="126" t="s">
        <v>952</v>
      </c>
      <c r="C254" s="126" t="s">
        <v>1125</v>
      </c>
      <c r="D254" s="127">
        <v>22</v>
      </c>
      <c r="E254" s="127">
        <v>3</v>
      </c>
    </row>
    <row r="255" spans="1:5" ht="16.8">
      <c r="A255" s="16" t="str">
        <f t="shared" si="3"/>
        <v>2812_1</v>
      </c>
      <c r="B255" s="126" t="s">
        <v>953</v>
      </c>
      <c r="C255" s="126" t="s">
        <v>2847</v>
      </c>
      <c r="D255" s="127">
        <v>45</v>
      </c>
      <c r="E255" s="127">
        <v>1</v>
      </c>
    </row>
    <row r="256" spans="1:5" ht="16.8">
      <c r="A256" s="16" t="str">
        <f t="shared" si="3"/>
        <v>2812_2</v>
      </c>
      <c r="B256" s="126" t="s">
        <v>953</v>
      </c>
      <c r="C256" s="126" t="s">
        <v>2848</v>
      </c>
      <c r="D256" s="127">
        <v>35</v>
      </c>
      <c r="E256" s="127">
        <v>2</v>
      </c>
    </row>
    <row r="257" spans="1:5" ht="16.8">
      <c r="A257" s="16" t="str">
        <f t="shared" si="3"/>
        <v>2812_3</v>
      </c>
      <c r="B257" s="126" t="s">
        <v>953</v>
      </c>
      <c r="C257" s="126" t="s">
        <v>1125</v>
      </c>
      <c r="D257" s="127">
        <v>10</v>
      </c>
      <c r="E257" s="127">
        <v>3</v>
      </c>
    </row>
    <row r="258" spans="1:5" ht="16.8">
      <c r="A258" s="16" t="str">
        <f t="shared" si="3"/>
        <v>2813_1</v>
      </c>
      <c r="B258" s="126" t="s">
        <v>954</v>
      </c>
      <c r="C258" s="126" t="s">
        <v>2848</v>
      </c>
      <c r="D258" s="127">
        <v>21</v>
      </c>
      <c r="E258" s="127">
        <v>1</v>
      </c>
    </row>
    <row r="259" spans="1:5" ht="16.8">
      <c r="A259" s="16" t="str">
        <f t="shared" ref="A259:A322" si="4">B259&amp;"_"&amp;E259</f>
        <v>2813_2</v>
      </c>
      <c r="B259" s="126" t="s">
        <v>954</v>
      </c>
      <c r="C259" s="126" t="s">
        <v>2847</v>
      </c>
      <c r="D259" s="127">
        <v>16</v>
      </c>
      <c r="E259" s="127">
        <v>2</v>
      </c>
    </row>
    <row r="260" spans="1:5" ht="16.8">
      <c r="A260" s="16" t="str">
        <f t="shared" si="4"/>
        <v>2813_3</v>
      </c>
      <c r="B260" s="126" t="s">
        <v>954</v>
      </c>
      <c r="C260" s="126" t="s">
        <v>1125</v>
      </c>
      <c r="D260" s="127">
        <v>8</v>
      </c>
      <c r="E260" s="127">
        <v>3</v>
      </c>
    </row>
    <row r="261" spans="1:5" ht="16.8">
      <c r="A261" s="16" t="str">
        <f t="shared" si="4"/>
        <v>2814_1</v>
      </c>
      <c r="B261" s="126" t="s">
        <v>955</v>
      </c>
      <c r="C261" s="126" t="s">
        <v>2848</v>
      </c>
      <c r="D261" s="127">
        <v>16</v>
      </c>
      <c r="E261" s="127">
        <v>1</v>
      </c>
    </row>
    <row r="262" spans="1:5" ht="16.8">
      <c r="A262" s="16" t="str">
        <f t="shared" si="4"/>
        <v>2814_2</v>
      </c>
      <c r="B262" s="126" t="s">
        <v>955</v>
      </c>
      <c r="C262" s="126" t="s">
        <v>2847</v>
      </c>
      <c r="D262" s="127">
        <v>7</v>
      </c>
      <c r="E262" s="127">
        <v>2</v>
      </c>
    </row>
    <row r="263" spans="1:5" ht="16.8">
      <c r="A263" s="16" t="str">
        <f t="shared" si="4"/>
        <v>2814_3</v>
      </c>
      <c r="B263" s="126" t="s">
        <v>955</v>
      </c>
      <c r="C263" s="126" t="s">
        <v>2849</v>
      </c>
      <c r="D263" s="127">
        <v>4</v>
      </c>
      <c r="E263" s="127">
        <v>3</v>
      </c>
    </row>
    <row r="264" spans="1:5" ht="16.8">
      <c r="A264" s="16" t="str">
        <f t="shared" si="4"/>
        <v>2816_1</v>
      </c>
      <c r="B264" s="126" t="s">
        <v>956</v>
      </c>
      <c r="C264" s="126" t="s">
        <v>2848</v>
      </c>
      <c r="D264" s="127">
        <v>16</v>
      </c>
      <c r="E264" s="127">
        <v>1</v>
      </c>
    </row>
    <row r="265" spans="1:5" ht="16.8">
      <c r="A265" s="16" t="str">
        <f t="shared" si="4"/>
        <v>2816_2</v>
      </c>
      <c r="B265" s="126" t="s">
        <v>956</v>
      </c>
      <c r="C265" s="126" t="s">
        <v>2847</v>
      </c>
      <c r="D265" s="127">
        <v>10</v>
      </c>
      <c r="E265" s="127">
        <v>2</v>
      </c>
    </row>
    <row r="266" spans="1:5" ht="16.8">
      <c r="A266" s="16" t="str">
        <f t="shared" si="4"/>
        <v>2816_3</v>
      </c>
      <c r="B266" s="126" t="s">
        <v>956</v>
      </c>
      <c r="C266" s="126" t="s">
        <v>1124</v>
      </c>
      <c r="D266" s="127">
        <v>3</v>
      </c>
      <c r="E266" s="127">
        <v>3</v>
      </c>
    </row>
    <row r="267" spans="1:5" ht="16.8">
      <c r="A267" s="16" t="str">
        <f t="shared" si="4"/>
        <v>2817_1</v>
      </c>
      <c r="B267" s="126" t="s">
        <v>957</v>
      </c>
      <c r="C267" s="126" t="s">
        <v>2848</v>
      </c>
      <c r="D267" s="127">
        <v>230</v>
      </c>
      <c r="E267" s="127">
        <v>1</v>
      </c>
    </row>
    <row r="268" spans="1:5" ht="16.8">
      <c r="A268" s="16" t="str">
        <f t="shared" si="4"/>
        <v>2817_2</v>
      </c>
      <c r="B268" s="126" t="s">
        <v>957</v>
      </c>
      <c r="C268" s="126" t="s">
        <v>2847</v>
      </c>
      <c r="D268" s="127">
        <v>144</v>
      </c>
      <c r="E268" s="127">
        <v>2</v>
      </c>
    </row>
    <row r="269" spans="1:5" ht="16.8">
      <c r="A269" s="16" t="str">
        <f t="shared" si="4"/>
        <v>2817_3</v>
      </c>
      <c r="B269" s="126" t="s">
        <v>957</v>
      </c>
      <c r="C269" s="126" t="s">
        <v>1124</v>
      </c>
      <c r="D269" s="127">
        <v>50</v>
      </c>
      <c r="E269" s="127">
        <v>3</v>
      </c>
    </row>
    <row r="270" spans="1:5" ht="16.8">
      <c r="A270" s="16" t="str">
        <f t="shared" si="4"/>
        <v>2818_1</v>
      </c>
      <c r="B270" s="126" t="s">
        <v>958</v>
      </c>
      <c r="C270" s="126" t="s">
        <v>2848</v>
      </c>
      <c r="D270" s="127">
        <v>15</v>
      </c>
      <c r="E270" s="127">
        <v>1</v>
      </c>
    </row>
    <row r="271" spans="1:5" ht="16.8">
      <c r="A271" s="16" t="str">
        <f t="shared" si="4"/>
        <v>2818_2</v>
      </c>
      <c r="B271" s="126" t="s">
        <v>958</v>
      </c>
      <c r="C271" s="126" t="s">
        <v>2847</v>
      </c>
      <c r="D271" s="127">
        <v>7</v>
      </c>
      <c r="E271" s="127">
        <v>2</v>
      </c>
    </row>
    <row r="272" spans="1:5" ht="16.8">
      <c r="A272" s="16" t="str">
        <f t="shared" si="4"/>
        <v>2818_3</v>
      </c>
      <c r="B272" s="126" t="s">
        <v>958</v>
      </c>
      <c r="C272" s="126" t="s">
        <v>1124</v>
      </c>
      <c r="D272" s="127">
        <v>6</v>
      </c>
      <c r="E272" s="127">
        <v>3</v>
      </c>
    </row>
    <row r="273" spans="1:5" ht="16.8">
      <c r="A273" s="16" t="str">
        <f t="shared" si="4"/>
        <v>2819_1</v>
      </c>
      <c r="B273" s="126" t="s">
        <v>959</v>
      </c>
      <c r="C273" s="126" t="s">
        <v>2848</v>
      </c>
      <c r="D273" s="127">
        <v>10</v>
      </c>
      <c r="E273" s="127">
        <v>1</v>
      </c>
    </row>
    <row r="274" spans="1:5" ht="16.8">
      <c r="A274" s="16" t="str">
        <f t="shared" si="4"/>
        <v>2819_2</v>
      </c>
      <c r="B274" s="126" t="s">
        <v>959</v>
      </c>
      <c r="C274" s="126" t="s">
        <v>2847</v>
      </c>
      <c r="D274" s="127">
        <v>7</v>
      </c>
      <c r="E274" s="127">
        <v>2</v>
      </c>
    </row>
    <row r="275" spans="1:5" ht="16.8">
      <c r="A275" s="16" t="str">
        <f t="shared" si="4"/>
        <v>2819_3</v>
      </c>
      <c r="B275" s="126" t="s">
        <v>959</v>
      </c>
      <c r="C275" s="126" t="s">
        <v>1124</v>
      </c>
      <c r="D275" s="127">
        <v>6</v>
      </c>
      <c r="E275" s="127">
        <v>3</v>
      </c>
    </row>
    <row r="276" spans="1:5" ht="16.8">
      <c r="A276" s="16" t="str">
        <f t="shared" si="4"/>
        <v>2820_1</v>
      </c>
      <c r="B276" s="126" t="s">
        <v>960</v>
      </c>
      <c r="C276" s="126" t="s">
        <v>2848</v>
      </c>
      <c r="D276" s="127">
        <v>48</v>
      </c>
      <c r="E276" s="127">
        <v>1</v>
      </c>
    </row>
    <row r="277" spans="1:5" ht="16.8">
      <c r="A277" s="16" t="str">
        <f t="shared" si="4"/>
        <v>2820_2</v>
      </c>
      <c r="B277" s="126" t="s">
        <v>960</v>
      </c>
      <c r="C277" s="126" t="s">
        <v>2847</v>
      </c>
      <c r="D277" s="127">
        <v>27</v>
      </c>
      <c r="E277" s="127">
        <v>2</v>
      </c>
    </row>
    <row r="278" spans="1:5" ht="16.8">
      <c r="A278" s="16" t="str">
        <f t="shared" si="4"/>
        <v>2820_3</v>
      </c>
      <c r="B278" s="126" t="s">
        <v>960</v>
      </c>
      <c r="C278" s="126" t="s">
        <v>1126</v>
      </c>
      <c r="D278" s="127">
        <v>19</v>
      </c>
      <c r="E278" s="127">
        <v>3</v>
      </c>
    </row>
    <row r="279" spans="1:5" ht="16.8">
      <c r="A279" s="16" t="str">
        <f t="shared" si="4"/>
        <v>2821_1</v>
      </c>
      <c r="B279" s="126" t="s">
        <v>961</v>
      </c>
      <c r="C279" s="126" t="s">
        <v>2848</v>
      </c>
      <c r="D279" s="127">
        <v>20</v>
      </c>
      <c r="E279" s="127">
        <v>1</v>
      </c>
    </row>
    <row r="280" spans="1:5" ht="16.8">
      <c r="A280" s="16" t="str">
        <f t="shared" si="4"/>
        <v>2821_2</v>
      </c>
      <c r="B280" s="126" t="s">
        <v>961</v>
      </c>
      <c r="C280" s="126" t="s">
        <v>2847</v>
      </c>
      <c r="D280" s="127">
        <v>8</v>
      </c>
      <c r="E280" s="127">
        <v>2</v>
      </c>
    </row>
    <row r="281" spans="1:5" ht="16.8">
      <c r="A281" s="16" t="str">
        <f t="shared" si="4"/>
        <v>2821_3</v>
      </c>
      <c r="B281" s="126" t="s">
        <v>961</v>
      </c>
      <c r="C281" s="126" t="s">
        <v>2852</v>
      </c>
      <c r="D281" s="127">
        <v>3</v>
      </c>
      <c r="E281" s="127">
        <v>3</v>
      </c>
    </row>
    <row r="282" spans="1:5" ht="16.8">
      <c r="A282" s="16" t="str">
        <f t="shared" si="4"/>
        <v>2822_1</v>
      </c>
      <c r="B282" s="126" t="s">
        <v>962</v>
      </c>
      <c r="C282" s="126" t="s">
        <v>2848</v>
      </c>
      <c r="D282" s="127">
        <v>46</v>
      </c>
      <c r="E282" s="127">
        <v>1</v>
      </c>
    </row>
    <row r="283" spans="1:5" ht="16.8">
      <c r="A283" s="16" t="str">
        <f t="shared" si="4"/>
        <v>2822_2</v>
      </c>
      <c r="B283" s="126" t="s">
        <v>962</v>
      </c>
      <c r="C283" s="126" t="s">
        <v>2847</v>
      </c>
      <c r="D283" s="127">
        <v>41</v>
      </c>
      <c r="E283" s="127">
        <v>2</v>
      </c>
    </row>
    <row r="284" spans="1:5" ht="16.8">
      <c r="A284" s="16" t="str">
        <f t="shared" si="4"/>
        <v>2822_3</v>
      </c>
      <c r="B284" s="126" t="s">
        <v>962</v>
      </c>
      <c r="C284" s="126" t="s">
        <v>1125</v>
      </c>
      <c r="D284" s="127">
        <v>15</v>
      </c>
      <c r="E284" s="127">
        <v>3</v>
      </c>
    </row>
    <row r="285" spans="1:5" ht="16.8">
      <c r="A285" s="16" t="str">
        <f t="shared" si="4"/>
        <v>2823_1</v>
      </c>
      <c r="B285" s="126" t="s">
        <v>963</v>
      </c>
      <c r="C285" s="126" t="s">
        <v>2848</v>
      </c>
      <c r="D285" s="127">
        <v>39</v>
      </c>
      <c r="E285" s="127">
        <v>1</v>
      </c>
    </row>
    <row r="286" spans="1:5" ht="16.8">
      <c r="A286" s="16" t="str">
        <f t="shared" si="4"/>
        <v>2823_2</v>
      </c>
      <c r="B286" s="126" t="s">
        <v>963</v>
      </c>
      <c r="C286" s="126" t="s">
        <v>2847</v>
      </c>
      <c r="D286" s="127">
        <v>26</v>
      </c>
      <c r="E286" s="127">
        <v>2</v>
      </c>
    </row>
    <row r="287" spans="1:5" ht="16.8">
      <c r="A287" s="16" t="str">
        <f t="shared" si="4"/>
        <v>2823_3</v>
      </c>
      <c r="B287" s="126" t="s">
        <v>963</v>
      </c>
      <c r="C287" s="126" t="s">
        <v>1125</v>
      </c>
      <c r="D287" s="127">
        <v>8</v>
      </c>
      <c r="E287" s="127">
        <v>3</v>
      </c>
    </row>
    <row r="288" spans="1:5" ht="16.8">
      <c r="A288" s="16" t="str">
        <f t="shared" si="4"/>
        <v>2824_1</v>
      </c>
      <c r="B288" s="126" t="s">
        <v>964</v>
      </c>
      <c r="C288" s="126" t="s">
        <v>2848</v>
      </c>
      <c r="D288" s="127">
        <v>40</v>
      </c>
      <c r="E288" s="127">
        <v>1</v>
      </c>
    </row>
    <row r="289" spans="1:5" ht="16.8">
      <c r="A289" s="16" t="str">
        <f t="shared" si="4"/>
        <v>2824_2</v>
      </c>
      <c r="B289" s="126" t="s">
        <v>964</v>
      </c>
      <c r="C289" s="126" t="s">
        <v>2847</v>
      </c>
      <c r="D289" s="127">
        <v>19</v>
      </c>
      <c r="E289" s="127">
        <v>2</v>
      </c>
    </row>
    <row r="290" spans="1:5" ht="16.8">
      <c r="A290" s="16" t="str">
        <f t="shared" si="4"/>
        <v>2824_3</v>
      </c>
      <c r="B290" s="126" t="s">
        <v>964</v>
      </c>
      <c r="C290" s="126" t="s">
        <v>1125</v>
      </c>
      <c r="D290" s="127">
        <v>9</v>
      </c>
      <c r="E290" s="127">
        <v>3</v>
      </c>
    </row>
    <row r="291" spans="1:5" ht="16.8">
      <c r="A291" s="16" t="str">
        <f t="shared" si="4"/>
        <v>2825_1</v>
      </c>
      <c r="B291" s="126" t="s">
        <v>965</v>
      </c>
      <c r="C291" s="126" t="s">
        <v>2848</v>
      </c>
      <c r="D291" s="127">
        <v>27</v>
      </c>
      <c r="E291" s="127">
        <v>1</v>
      </c>
    </row>
    <row r="292" spans="1:5" ht="16.8">
      <c r="A292" s="16" t="str">
        <f t="shared" si="4"/>
        <v>2825_2</v>
      </c>
      <c r="B292" s="126" t="s">
        <v>965</v>
      </c>
      <c r="C292" s="126" t="s">
        <v>2847</v>
      </c>
      <c r="D292" s="127">
        <v>17</v>
      </c>
      <c r="E292" s="127">
        <v>2</v>
      </c>
    </row>
    <row r="293" spans="1:5" ht="16.8">
      <c r="A293" s="16" t="str">
        <f t="shared" si="4"/>
        <v>2825_3</v>
      </c>
      <c r="B293" s="126" t="s">
        <v>965</v>
      </c>
      <c r="C293" s="126" t="s">
        <v>1125</v>
      </c>
      <c r="D293" s="127">
        <v>8</v>
      </c>
      <c r="E293" s="127">
        <v>3</v>
      </c>
    </row>
    <row r="294" spans="1:5" ht="16.8">
      <c r="A294" s="16" t="str">
        <f t="shared" si="4"/>
        <v>2826_1</v>
      </c>
      <c r="B294" s="126" t="s">
        <v>966</v>
      </c>
      <c r="C294" s="126" t="s">
        <v>2848</v>
      </c>
      <c r="D294" s="127">
        <v>49</v>
      </c>
      <c r="E294" s="127">
        <v>1</v>
      </c>
    </row>
    <row r="295" spans="1:5" ht="16.8">
      <c r="A295" s="16" t="str">
        <f t="shared" si="4"/>
        <v>2826_2</v>
      </c>
      <c r="B295" s="126" t="s">
        <v>966</v>
      </c>
      <c r="C295" s="126" t="s">
        <v>2847</v>
      </c>
      <c r="D295" s="127">
        <v>29</v>
      </c>
      <c r="E295" s="127">
        <v>2</v>
      </c>
    </row>
    <row r="296" spans="1:5" ht="16.8">
      <c r="A296" s="16" t="str">
        <f t="shared" si="4"/>
        <v>2826_3</v>
      </c>
      <c r="B296" s="126" t="s">
        <v>966</v>
      </c>
      <c r="C296" s="126" t="s">
        <v>1125</v>
      </c>
      <c r="D296" s="127">
        <v>18</v>
      </c>
      <c r="E296" s="127">
        <v>3</v>
      </c>
    </row>
    <row r="297" spans="1:5" ht="16.8">
      <c r="A297" s="16" t="str">
        <f t="shared" si="4"/>
        <v>2827_1</v>
      </c>
      <c r="B297" s="126" t="s">
        <v>967</v>
      </c>
      <c r="C297" s="126" t="s">
        <v>2847</v>
      </c>
      <c r="D297" s="127">
        <v>16</v>
      </c>
      <c r="E297" s="127">
        <v>1</v>
      </c>
    </row>
    <row r="298" spans="1:5" ht="16.8">
      <c r="A298" s="16" t="str">
        <f t="shared" si="4"/>
        <v>2827_2</v>
      </c>
      <c r="B298" s="126" t="s">
        <v>967</v>
      </c>
      <c r="C298" s="126" t="s">
        <v>2848</v>
      </c>
      <c r="D298" s="127">
        <v>12</v>
      </c>
      <c r="E298" s="127">
        <v>2</v>
      </c>
    </row>
    <row r="299" spans="1:5" ht="16.8">
      <c r="A299" s="16" t="str">
        <f t="shared" si="4"/>
        <v>2827_3</v>
      </c>
      <c r="B299" s="126" t="s">
        <v>967</v>
      </c>
      <c r="C299" s="126" t="s">
        <v>1125</v>
      </c>
      <c r="D299" s="127">
        <v>6</v>
      </c>
      <c r="E299" s="127">
        <v>3</v>
      </c>
    </row>
    <row r="300" spans="1:5" ht="16.8">
      <c r="A300" s="16" t="str">
        <f t="shared" si="4"/>
        <v>2828_1</v>
      </c>
      <c r="B300" s="126" t="s">
        <v>968</v>
      </c>
      <c r="C300" s="126" t="s">
        <v>2847</v>
      </c>
      <c r="D300" s="127">
        <v>28</v>
      </c>
      <c r="E300" s="127">
        <v>1</v>
      </c>
    </row>
    <row r="301" spans="1:5" ht="16.8">
      <c r="A301" s="16" t="str">
        <f t="shared" si="4"/>
        <v>2828_2</v>
      </c>
      <c r="B301" s="126" t="s">
        <v>968</v>
      </c>
      <c r="C301" s="126" t="s">
        <v>2848</v>
      </c>
      <c r="D301" s="127">
        <v>25</v>
      </c>
      <c r="E301" s="127">
        <v>2</v>
      </c>
    </row>
    <row r="302" spans="1:5" ht="16.8">
      <c r="A302" s="16" t="str">
        <f t="shared" si="4"/>
        <v>2828_3</v>
      </c>
      <c r="B302" s="126" t="s">
        <v>968</v>
      </c>
      <c r="C302" s="126" t="s">
        <v>2852</v>
      </c>
      <c r="D302" s="127">
        <v>5</v>
      </c>
      <c r="E302" s="127">
        <v>3</v>
      </c>
    </row>
    <row r="303" spans="1:5" ht="16.8">
      <c r="A303" s="16" t="str">
        <f t="shared" si="4"/>
        <v>_1</v>
      </c>
      <c r="B303" s="126"/>
      <c r="C303" s="126" t="s">
        <v>2847</v>
      </c>
      <c r="D303" s="127">
        <v>626</v>
      </c>
      <c r="E303" s="127">
        <v>1</v>
      </c>
    </row>
    <row r="304" spans="1:5" ht="16.8">
      <c r="A304" s="16" t="str">
        <f t="shared" si="4"/>
        <v>_2</v>
      </c>
      <c r="B304" s="126"/>
      <c r="C304" s="126" t="s">
        <v>2848</v>
      </c>
      <c r="D304" s="127">
        <v>620</v>
      </c>
      <c r="E304" s="127">
        <v>2</v>
      </c>
    </row>
    <row r="305" spans="1:5" ht="16.8">
      <c r="A305" s="16" t="str">
        <f t="shared" si="4"/>
        <v>_3</v>
      </c>
      <c r="B305" s="126"/>
      <c r="C305" s="126" t="s">
        <v>1124</v>
      </c>
      <c r="D305" s="127">
        <v>311</v>
      </c>
      <c r="E305" s="127">
        <v>3</v>
      </c>
    </row>
    <row r="306" spans="1:5" ht="16.8">
      <c r="A306" s="16" t="str">
        <f t="shared" si="4"/>
        <v>1401_1</v>
      </c>
      <c r="B306" s="126" t="s">
        <v>745</v>
      </c>
      <c r="C306" s="126" t="s">
        <v>2848</v>
      </c>
      <c r="D306" s="127">
        <v>3</v>
      </c>
      <c r="E306" s="127">
        <v>1</v>
      </c>
    </row>
    <row r="307" spans="1:5" ht="16.8">
      <c r="A307" s="16" t="str">
        <f t="shared" si="4"/>
        <v>1401_2</v>
      </c>
      <c r="B307" s="126" t="s">
        <v>745</v>
      </c>
      <c r="C307" s="126" t="s">
        <v>2850</v>
      </c>
      <c r="D307" s="127">
        <v>1</v>
      </c>
      <c r="E307" s="127">
        <v>2</v>
      </c>
    </row>
    <row r="308" spans="1:5" ht="16.8">
      <c r="A308" s="16" t="str">
        <f t="shared" si="4"/>
        <v>1401_3</v>
      </c>
      <c r="B308" s="126" t="s">
        <v>745</v>
      </c>
      <c r="C308" s="126" t="s">
        <v>2847</v>
      </c>
      <c r="D308" s="127">
        <v>1</v>
      </c>
      <c r="E308" s="127">
        <v>3</v>
      </c>
    </row>
    <row r="309" spans="1:5" ht="16.8">
      <c r="A309" s="16" t="str">
        <f t="shared" si="4"/>
        <v>1402_1</v>
      </c>
      <c r="B309" s="126" t="s">
        <v>753</v>
      </c>
      <c r="C309" s="126" t="s">
        <v>2848</v>
      </c>
      <c r="D309" s="127">
        <v>12</v>
      </c>
      <c r="E309" s="127">
        <v>1</v>
      </c>
    </row>
    <row r="310" spans="1:5" ht="16.8">
      <c r="A310" s="16" t="str">
        <f t="shared" si="4"/>
        <v>1402_2</v>
      </c>
      <c r="B310" s="126" t="s">
        <v>753</v>
      </c>
      <c r="C310" s="126" t="s">
        <v>1125</v>
      </c>
      <c r="D310" s="127">
        <v>4</v>
      </c>
      <c r="E310" s="127">
        <v>2</v>
      </c>
    </row>
    <row r="311" spans="1:5" ht="16.8">
      <c r="A311" s="16" t="str">
        <f t="shared" si="4"/>
        <v>1402_3</v>
      </c>
      <c r="B311" s="126" t="s">
        <v>753</v>
      </c>
      <c r="C311" s="126" t="s">
        <v>2847</v>
      </c>
      <c r="D311" s="127">
        <v>4</v>
      </c>
      <c r="E311" s="127">
        <v>3</v>
      </c>
    </row>
    <row r="312" spans="1:5" ht="16.8">
      <c r="A312" s="16" t="str">
        <f t="shared" si="4"/>
        <v>1403_1</v>
      </c>
      <c r="B312" s="126" t="s">
        <v>756</v>
      </c>
      <c r="C312" s="126" t="s">
        <v>1124</v>
      </c>
      <c r="D312" s="127">
        <v>2</v>
      </c>
      <c r="E312" s="127">
        <v>1</v>
      </c>
    </row>
    <row r="313" spans="1:5" ht="16.8">
      <c r="A313" s="16" t="str">
        <f t="shared" si="4"/>
        <v>1403_2</v>
      </c>
      <c r="B313" s="126" t="s">
        <v>756</v>
      </c>
      <c r="C313" s="126" t="s">
        <v>1125</v>
      </c>
      <c r="D313" s="127">
        <v>2</v>
      </c>
      <c r="E313" s="127">
        <v>2</v>
      </c>
    </row>
    <row r="314" spans="1:5" ht="16.8">
      <c r="A314" s="16" t="str">
        <f t="shared" si="4"/>
        <v>1403_3</v>
      </c>
      <c r="B314" s="126" t="s">
        <v>756</v>
      </c>
      <c r="C314" s="126" t="s">
        <v>2848</v>
      </c>
      <c r="D314" s="127">
        <v>1</v>
      </c>
      <c r="E314" s="127">
        <v>3</v>
      </c>
    </row>
    <row r="315" spans="1:5" ht="16.8">
      <c r="A315" s="16" t="str">
        <f t="shared" si="4"/>
        <v>1404_1</v>
      </c>
      <c r="B315" s="126" t="s">
        <v>734</v>
      </c>
      <c r="C315" s="126" t="s">
        <v>2848</v>
      </c>
      <c r="D315" s="127">
        <v>6</v>
      </c>
      <c r="E315" s="127">
        <v>1</v>
      </c>
    </row>
    <row r="316" spans="1:5" ht="16.8">
      <c r="A316" s="16" t="str">
        <f t="shared" si="4"/>
        <v>1404_2</v>
      </c>
      <c r="B316" s="126" t="s">
        <v>734</v>
      </c>
      <c r="C316" s="126" t="s">
        <v>1124</v>
      </c>
      <c r="D316" s="127">
        <v>2</v>
      </c>
      <c r="E316" s="127">
        <v>2</v>
      </c>
    </row>
    <row r="317" spans="1:5" ht="16.8">
      <c r="A317" s="16" t="str">
        <f t="shared" si="4"/>
        <v>1404_3</v>
      </c>
      <c r="B317" s="126" t="s">
        <v>734</v>
      </c>
      <c r="C317" s="126" t="s">
        <v>2852</v>
      </c>
      <c r="D317" s="127">
        <v>2</v>
      </c>
      <c r="E317" s="127">
        <v>3</v>
      </c>
    </row>
    <row r="318" spans="1:5" ht="16.8">
      <c r="A318" s="16" t="str">
        <f t="shared" si="4"/>
        <v>1405_1</v>
      </c>
      <c r="B318" s="126" t="s">
        <v>761</v>
      </c>
      <c r="C318" s="126" t="s">
        <v>2853</v>
      </c>
      <c r="D318" s="127">
        <v>2</v>
      </c>
      <c r="E318" s="127">
        <v>1</v>
      </c>
    </row>
    <row r="319" spans="1:5" ht="16.8">
      <c r="A319" s="16" t="str">
        <f t="shared" si="4"/>
        <v>1405_2</v>
      </c>
      <c r="B319" s="126" t="s">
        <v>761</v>
      </c>
      <c r="C319" s="126" t="s">
        <v>2854</v>
      </c>
      <c r="D319" s="127">
        <v>1</v>
      </c>
      <c r="E319" s="127">
        <v>2</v>
      </c>
    </row>
    <row r="320" spans="1:5" ht="16.8">
      <c r="A320" s="16" t="str">
        <f t="shared" si="4"/>
        <v>1405_3</v>
      </c>
      <c r="B320" s="126" t="s">
        <v>761</v>
      </c>
      <c r="C320" s="126" t="s">
        <v>1125</v>
      </c>
      <c r="D320" s="127">
        <v>1</v>
      </c>
      <c r="E320" s="127">
        <v>3</v>
      </c>
    </row>
    <row r="321" spans="1:5" ht="16.8">
      <c r="A321" s="16" t="str">
        <f t="shared" si="4"/>
        <v>1406_1</v>
      </c>
      <c r="B321" s="126" t="s">
        <v>762</v>
      </c>
      <c r="C321" s="126" t="s">
        <v>2848</v>
      </c>
      <c r="D321" s="127">
        <v>6</v>
      </c>
      <c r="E321" s="127">
        <v>1</v>
      </c>
    </row>
    <row r="322" spans="1:5" ht="16.8">
      <c r="A322" s="16" t="str">
        <f t="shared" si="4"/>
        <v>1406_2</v>
      </c>
      <c r="B322" s="126" t="s">
        <v>762</v>
      </c>
      <c r="C322" s="126" t="s">
        <v>1124</v>
      </c>
      <c r="D322" s="127">
        <v>2</v>
      </c>
      <c r="E322" s="127">
        <v>2</v>
      </c>
    </row>
    <row r="323" spans="1:5" ht="16.8">
      <c r="A323" s="16" t="str">
        <f t="shared" ref="A323:A386" si="5">B323&amp;"_"&amp;E323</f>
        <v>1407_1</v>
      </c>
      <c r="B323" s="126" t="s">
        <v>758</v>
      </c>
      <c r="C323" s="126" t="s">
        <v>2848</v>
      </c>
      <c r="D323" s="127">
        <v>1</v>
      </c>
      <c r="E323" s="127">
        <v>1</v>
      </c>
    </row>
    <row r="324" spans="1:5" ht="16.8">
      <c r="A324" s="16" t="str">
        <f t="shared" si="5"/>
        <v>1407_2</v>
      </c>
      <c r="B324" s="126" t="s">
        <v>758</v>
      </c>
      <c r="C324" s="126" t="s">
        <v>2847</v>
      </c>
      <c r="D324" s="127">
        <v>1</v>
      </c>
      <c r="E324" s="127">
        <v>2</v>
      </c>
    </row>
    <row r="325" spans="1:5" ht="16.8">
      <c r="A325" s="16" t="str">
        <f t="shared" si="5"/>
        <v>1409_1</v>
      </c>
      <c r="B325" s="126" t="s">
        <v>760</v>
      </c>
      <c r="C325" s="126" t="s">
        <v>2848</v>
      </c>
      <c r="D325" s="127">
        <v>11</v>
      </c>
      <c r="E325" s="127">
        <v>1</v>
      </c>
    </row>
    <row r="326" spans="1:5" ht="16.8">
      <c r="A326" s="16" t="str">
        <f t="shared" si="5"/>
        <v>1409_2</v>
      </c>
      <c r="B326" s="126" t="s">
        <v>760</v>
      </c>
      <c r="C326" s="126" t="s">
        <v>2847</v>
      </c>
      <c r="D326" s="127">
        <v>7</v>
      </c>
      <c r="E326" s="127">
        <v>2</v>
      </c>
    </row>
    <row r="327" spans="1:5" ht="16.8">
      <c r="A327" s="16" t="str">
        <f t="shared" si="5"/>
        <v>1409_3</v>
      </c>
      <c r="B327" s="126" t="s">
        <v>760</v>
      </c>
      <c r="C327" s="126" t="s">
        <v>1124</v>
      </c>
      <c r="D327" s="127">
        <v>2</v>
      </c>
      <c r="E327" s="127">
        <v>3</v>
      </c>
    </row>
    <row r="328" spans="1:5" ht="16.8">
      <c r="A328" s="16" t="str">
        <f t="shared" si="5"/>
        <v>1410_1</v>
      </c>
      <c r="B328" s="126" t="s">
        <v>746</v>
      </c>
      <c r="C328" s="126" t="s">
        <v>2848</v>
      </c>
      <c r="D328" s="127">
        <v>5</v>
      </c>
      <c r="E328" s="127">
        <v>1</v>
      </c>
    </row>
    <row r="329" spans="1:5" ht="16.8">
      <c r="A329" s="16" t="str">
        <f t="shared" si="5"/>
        <v>1410_2</v>
      </c>
      <c r="B329" s="126" t="s">
        <v>746</v>
      </c>
      <c r="C329" s="126" t="s">
        <v>2847</v>
      </c>
      <c r="D329" s="127">
        <v>3</v>
      </c>
      <c r="E329" s="127">
        <v>2</v>
      </c>
    </row>
    <row r="330" spans="1:5" ht="16.8">
      <c r="A330" s="16" t="str">
        <f t="shared" si="5"/>
        <v>1410_3</v>
      </c>
      <c r="B330" s="126" t="s">
        <v>746</v>
      </c>
      <c r="C330" s="126" t="s">
        <v>1126</v>
      </c>
      <c r="D330" s="127">
        <v>2</v>
      </c>
      <c r="E330" s="127">
        <v>3</v>
      </c>
    </row>
    <row r="331" spans="1:5" ht="16.8">
      <c r="A331" s="16" t="str">
        <f t="shared" si="5"/>
        <v>1411_1</v>
      </c>
      <c r="B331" s="126" t="s">
        <v>754</v>
      </c>
      <c r="C331" s="126" t="s">
        <v>2848</v>
      </c>
      <c r="D331" s="127">
        <v>3</v>
      </c>
      <c r="E331" s="127">
        <v>1</v>
      </c>
    </row>
    <row r="332" spans="1:5" ht="16.8">
      <c r="A332" s="16" t="str">
        <f t="shared" si="5"/>
        <v>1411_2</v>
      </c>
      <c r="B332" s="126" t="s">
        <v>754</v>
      </c>
      <c r="C332" s="126" t="s">
        <v>1124</v>
      </c>
      <c r="D332" s="127">
        <v>2</v>
      </c>
      <c r="E332" s="127">
        <v>2</v>
      </c>
    </row>
    <row r="333" spans="1:5" ht="16.8">
      <c r="A333" s="16" t="str">
        <f t="shared" si="5"/>
        <v>1411_3</v>
      </c>
      <c r="B333" s="126" t="s">
        <v>754</v>
      </c>
      <c r="C333" s="126" t="s">
        <v>2852</v>
      </c>
      <c r="D333" s="127">
        <v>1</v>
      </c>
      <c r="E333" s="127">
        <v>3</v>
      </c>
    </row>
    <row r="334" spans="1:5" ht="16.8">
      <c r="A334" s="16" t="str">
        <f t="shared" si="5"/>
        <v>1412_1</v>
      </c>
      <c r="B334" s="126" t="s">
        <v>737</v>
      </c>
      <c r="C334" s="126" t="s">
        <v>2847</v>
      </c>
      <c r="D334" s="127">
        <v>4</v>
      </c>
      <c r="E334" s="127">
        <v>1</v>
      </c>
    </row>
    <row r="335" spans="1:5" ht="16.8">
      <c r="A335" s="16" t="str">
        <f t="shared" si="5"/>
        <v>1412_2</v>
      </c>
      <c r="B335" s="126" t="s">
        <v>737</v>
      </c>
      <c r="C335" s="126" t="s">
        <v>2848</v>
      </c>
      <c r="D335" s="127">
        <v>3</v>
      </c>
      <c r="E335" s="127">
        <v>2</v>
      </c>
    </row>
    <row r="336" spans="1:5" ht="16.8">
      <c r="A336" s="16" t="str">
        <f t="shared" si="5"/>
        <v>1412_3</v>
      </c>
      <c r="B336" s="126" t="s">
        <v>737</v>
      </c>
      <c r="C336" s="126"/>
      <c r="D336" s="127">
        <v>1</v>
      </c>
      <c r="E336" s="127">
        <v>3</v>
      </c>
    </row>
    <row r="337" spans="1:5" ht="16.8">
      <c r="A337" s="16" t="str">
        <f t="shared" si="5"/>
        <v>1413_1</v>
      </c>
      <c r="B337" s="126" t="s">
        <v>750</v>
      </c>
      <c r="C337" s="126" t="s">
        <v>2848</v>
      </c>
      <c r="D337" s="127">
        <v>7</v>
      </c>
      <c r="E337" s="127">
        <v>1</v>
      </c>
    </row>
    <row r="338" spans="1:5" ht="16.8">
      <c r="A338" s="16" t="str">
        <f t="shared" si="5"/>
        <v>1413_2</v>
      </c>
      <c r="B338" s="126" t="s">
        <v>750</v>
      </c>
      <c r="C338" s="126" t="s">
        <v>2847</v>
      </c>
      <c r="D338" s="127">
        <v>5</v>
      </c>
      <c r="E338" s="127">
        <v>2</v>
      </c>
    </row>
    <row r="339" spans="1:5" ht="16.8">
      <c r="A339" s="16" t="str">
        <f t="shared" si="5"/>
        <v>1413_3</v>
      </c>
      <c r="B339" s="126" t="s">
        <v>750</v>
      </c>
      <c r="C339" s="126" t="s">
        <v>1126</v>
      </c>
      <c r="D339" s="127">
        <v>3</v>
      </c>
      <c r="E339" s="127">
        <v>3</v>
      </c>
    </row>
    <row r="340" spans="1:5" ht="16.8">
      <c r="A340" s="16" t="str">
        <f t="shared" si="5"/>
        <v>1414_1</v>
      </c>
      <c r="B340" s="126" t="s">
        <v>735</v>
      </c>
      <c r="C340" s="126" t="s">
        <v>2848</v>
      </c>
      <c r="D340" s="127">
        <v>32</v>
      </c>
      <c r="E340" s="127">
        <v>1</v>
      </c>
    </row>
    <row r="341" spans="1:5" ht="16.8">
      <c r="A341" s="16" t="str">
        <f t="shared" si="5"/>
        <v>1414_2</v>
      </c>
      <c r="B341" s="126" t="s">
        <v>735</v>
      </c>
      <c r="C341" s="126" t="s">
        <v>2847</v>
      </c>
      <c r="D341" s="127">
        <v>25</v>
      </c>
      <c r="E341" s="127">
        <v>2</v>
      </c>
    </row>
    <row r="342" spans="1:5" ht="16.8">
      <c r="A342" s="16" t="str">
        <f t="shared" si="5"/>
        <v>1414_3</v>
      </c>
      <c r="B342" s="126" t="s">
        <v>735</v>
      </c>
      <c r="C342" s="126" t="s">
        <v>2849</v>
      </c>
      <c r="D342" s="127">
        <v>7</v>
      </c>
      <c r="E342" s="127">
        <v>3</v>
      </c>
    </row>
    <row r="343" spans="1:5" ht="16.8">
      <c r="A343" s="16" t="str">
        <f t="shared" si="5"/>
        <v>1415_1</v>
      </c>
      <c r="B343" s="126" t="s">
        <v>748</v>
      </c>
      <c r="C343" s="126" t="s">
        <v>2848</v>
      </c>
      <c r="D343" s="127">
        <v>14</v>
      </c>
      <c r="E343" s="127">
        <v>1</v>
      </c>
    </row>
    <row r="344" spans="1:5" ht="16.8">
      <c r="A344" s="16" t="str">
        <f t="shared" si="5"/>
        <v>1415_2</v>
      </c>
      <c r="B344" s="126" t="s">
        <v>748</v>
      </c>
      <c r="C344" s="126" t="s">
        <v>2847</v>
      </c>
      <c r="D344" s="127">
        <v>7</v>
      </c>
      <c r="E344" s="127">
        <v>2</v>
      </c>
    </row>
    <row r="345" spans="1:5" ht="16.8">
      <c r="A345" s="16" t="str">
        <f t="shared" si="5"/>
        <v>1415_3</v>
      </c>
      <c r="B345" s="126" t="s">
        <v>748</v>
      </c>
      <c r="C345" s="126" t="s">
        <v>1125</v>
      </c>
      <c r="D345" s="127">
        <v>2</v>
      </c>
      <c r="E345" s="127">
        <v>3</v>
      </c>
    </row>
    <row r="346" spans="1:5" ht="16.8">
      <c r="A346" s="16" t="str">
        <f t="shared" si="5"/>
        <v>1416_1</v>
      </c>
      <c r="B346" s="126" t="s">
        <v>736</v>
      </c>
      <c r="C346" s="126" t="s">
        <v>2847</v>
      </c>
      <c r="D346" s="127">
        <v>11</v>
      </c>
      <c r="E346" s="127">
        <v>1</v>
      </c>
    </row>
    <row r="347" spans="1:5" ht="16.8">
      <c r="A347" s="16" t="str">
        <f t="shared" si="5"/>
        <v>1416_2</v>
      </c>
      <c r="B347" s="126" t="s">
        <v>736</v>
      </c>
      <c r="C347" s="126" t="s">
        <v>2848</v>
      </c>
      <c r="D347" s="127">
        <v>8</v>
      </c>
      <c r="E347" s="127">
        <v>2</v>
      </c>
    </row>
    <row r="348" spans="1:5" ht="16.8">
      <c r="A348" s="16" t="str">
        <f t="shared" si="5"/>
        <v>1416_3</v>
      </c>
      <c r="B348" s="126" t="s">
        <v>736</v>
      </c>
      <c r="C348" s="126" t="s">
        <v>1125</v>
      </c>
      <c r="D348" s="127">
        <v>7</v>
      </c>
      <c r="E348" s="127">
        <v>3</v>
      </c>
    </row>
    <row r="349" spans="1:5" ht="16.8">
      <c r="A349" s="16" t="str">
        <f t="shared" si="5"/>
        <v>1417_1</v>
      </c>
      <c r="B349" s="126" t="s">
        <v>740</v>
      </c>
      <c r="C349" s="126" t="s">
        <v>2848</v>
      </c>
      <c r="D349" s="127">
        <v>19</v>
      </c>
      <c r="E349" s="127">
        <v>1</v>
      </c>
    </row>
    <row r="350" spans="1:5" ht="16.8">
      <c r="A350" s="16" t="str">
        <f t="shared" si="5"/>
        <v>1417_2</v>
      </c>
      <c r="B350" s="126" t="s">
        <v>740</v>
      </c>
      <c r="C350" s="126" t="s">
        <v>1126</v>
      </c>
      <c r="D350" s="127">
        <v>12</v>
      </c>
      <c r="E350" s="127">
        <v>2</v>
      </c>
    </row>
    <row r="351" spans="1:5" ht="16.8">
      <c r="A351" s="16" t="str">
        <f t="shared" si="5"/>
        <v>1417_3</v>
      </c>
      <c r="B351" s="126" t="s">
        <v>740</v>
      </c>
      <c r="C351" s="126" t="s">
        <v>2847</v>
      </c>
      <c r="D351" s="127">
        <v>8</v>
      </c>
      <c r="E351" s="127">
        <v>3</v>
      </c>
    </row>
    <row r="352" spans="1:5" ht="16.8">
      <c r="A352" s="16" t="str">
        <f t="shared" si="5"/>
        <v>1418_1</v>
      </c>
      <c r="B352" s="126" t="s">
        <v>742</v>
      </c>
      <c r="C352" s="126" t="s">
        <v>2847</v>
      </c>
      <c r="D352" s="127">
        <v>5</v>
      </c>
      <c r="E352" s="127">
        <v>1</v>
      </c>
    </row>
    <row r="353" spans="1:5" ht="16.8">
      <c r="A353" s="16" t="str">
        <f t="shared" si="5"/>
        <v>1418_2</v>
      </c>
      <c r="B353" s="126" t="s">
        <v>742</v>
      </c>
      <c r="C353" s="126" t="s">
        <v>2848</v>
      </c>
      <c r="D353" s="127">
        <v>3</v>
      </c>
      <c r="E353" s="127">
        <v>2</v>
      </c>
    </row>
    <row r="354" spans="1:5" ht="16.8">
      <c r="A354" s="16" t="str">
        <f t="shared" si="5"/>
        <v>1418_3</v>
      </c>
      <c r="B354" s="126" t="s">
        <v>742</v>
      </c>
      <c r="C354" s="126" t="s">
        <v>2849</v>
      </c>
      <c r="D354" s="127">
        <v>2</v>
      </c>
      <c r="E354" s="127">
        <v>3</v>
      </c>
    </row>
    <row r="355" spans="1:5" ht="16.8">
      <c r="A355" s="16" t="str">
        <f t="shared" si="5"/>
        <v>1419_1</v>
      </c>
      <c r="B355" s="126" t="s">
        <v>739</v>
      </c>
      <c r="C355" s="126" t="s">
        <v>2848</v>
      </c>
      <c r="D355" s="127">
        <v>5</v>
      </c>
      <c r="E355" s="127">
        <v>1</v>
      </c>
    </row>
    <row r="356" spans="1:5" ht="16.8">
      <c r="A356" s="16" t="str">
        <f t="shared" si="5"/>
        <v>1419_2</v>
      </c>
      <c r="B356" s="126" t="s">
        <v>739</v>
      </c>
      <c r="C356" s="126" t="s">
        <v>2847</v>
      </c>
      <c r="D356" s="127">
        <v>4</v>
      </c>
      <c r="E356" s="127">
        <v>2</v>
      </c>
    </row>
    <row r="357" spans="1:5" ht="16.8">
      <c r="A357" s="16" t="str">
        <f t="shared" si="5"/>
        <v>1419_3</v>
      </c>
      <c r="B357" s="126" t="s">
        <v>739</v>
      </c>
      <c r="C357" s="126" t="s">
        <v>1126</v>
      </c>
      <c r="D357" s="127">
        <v>2</v>
      </c>
      <c r="E357" s="127">
        <v>3</v>
      </c>
    </row>
    <row r="358" spans="1:5" ht="16.8">
      <c r="A358" s="16" t="str">
        <f t="shared" si="5"/>
        <v>1420_1</v>
      </c>
      <c r="B358" s="126" t="s">
        <v>757</v>
      </c>
      <c r="C358" s="126" t="s">
        <v>2848</v>
      </c>
      <c r="D358" s="127">
        <v>8</v>
      </c>
      <c r="E358" s="127">
        <v>1</v>
      </c>
    </row>
    <row r="359" spans="1:5" ht="16.8">
      <c r="A359" s="16" t="str">
        <f t="shared" si="5"/>
        <v>1420_2</v>
      </c>
      <c r="B359" s="126" t="s">
        <v>757</v>
      </c>
      <c r="C359" s="126" t="s">
        <v>2847</v>
      </c>
      <c r="D359" s="127">
        <v>6</v>
      </c>
      <c r="E359" s="127">
        <v>2</v>
      </c>
    </row>
    <row r="360" spans="1:5" ht="16.8">
      <c r="A360" s="16" t="str">
        <f t="shared" si="5"/>
        <v>1420_3</v>
      </c>
      <c r="B360" s="126" t="s">
        <v>757</v>
      </c>
      <c r="C360" s="126" t="s">
        <v>1124</v>
      </c>
      <c r="D360" s="127">
        <v>4</v>
      </c>
      <c r="E360" s="127">
        <v>3</v>
      </c>
    </row>
    <row r="361" spans="1:5" ht="16.8">
      <c r="A361" s="16" t="str">
        <f t="shared" si="5"/>
        <v>1421_1</v>
      </c>
      <c r="B361" s="126" t="s">
        <v>741</v>
      </c>
      <c r="C361" s="126" t="s">
        <v>2848</v>
      </c>
      <c r="D361" s="127">
        <v>8</v>
      </c>
      <c r="E361" s="127">
        <v>1</v>
      </c>
    </row>
    <row r="362" spans="1:5" ht="16.8">
      <c r="A362" s="16" t="str">
        <f t="shared" si="5"/>
        <v>1421_2</v>
      </c>
      <c r="B362" s="126" t="s">
        <v>741</v>
      </c>
      <c r="C362" s="126" t="s">
        <v>1126</v>
      </c>
      <c r="D362" s="127">
        <v>3</v>
      </c>
      <c r="E362" s="127">
        <v>2</v>
      </c>
    </row>
    <row r="363" spans="1:5" ht="16.8">
      <c r="A363" s="16" t="str">
        <f t="shared" si="5"/>
        <v>1421_3</v>
      </c>
      <c r="B363" s="126" t="s">
        <v>741</v>
      </c>
      <c r="C363" s="126" t="s">
        <v>2852</v>
      </c>
      <c r="D363" s="127">
        <v>2</v>
      </c>
      <c r="E363" s="127">
        <v>3</v>
      </c>
    </row>
    <row r="364" spans="1:5" ht="16.8">
      <c r="A364" s="16" t="str">
        <f t="shared" si="5"/>
        <v>1422_1</v>
      </c>
      <c r="B364" s="126" t="s">
        <v>751</v>
      </c>
      <c r="C364" s="126" t="s">
        <v>1124</v>
      </c>
      <c r="D364" s="127">
        <v>4</v>
      </c>
      <c r="E364" s="127">
        <v>1</v>
      </c>
    </row>
    <row r="365" spans="1:5" ht="16.8">
      <c r="A365" s="16" t="str">
        <f t="shared" si="5"/>
        <v>1422_2</v>
      </c>
      <c r="B365" s="126" t="s">
        <v>751</v>
      </c>
      <c r="C365" s="126" t="s">
        <v>2847</v>
      </c>
      <c r="D365" s="127">
        <v>3</v>
      </c>
      <c r="E365" s="127">
        <v>2</v>
      </c>
    </row>
    <row r="366" spans="1:5" ht="16.8">
      <c r="A366" s="16" t="str">
        <f t="shared" si="5"/>
        <v>1422_3</v>
      </c>
      <c r="B366" s="126" t="s">
        <v>751</v>
      </c>
      <c r="C366" s="126" t="s">
        <v>2848</v>
      </c>
      <c r="D366" s="127">
        <v>2</v>
      </c>
      <c r="E366" s="127">
        <v>3</v>
      </c>
    </row>
    <row r="367" spans="1:5" ht="16.8">
      <c r="A367" s="16" t="str">
        <f t="shared" si="5"/>
        <v>1423_1</v>
      </c>
      <c r="B367" s="126" t="s">
        <v>755</v>
      </c>
      <c r="C367" s="126" t="s">
        <v>1124</v>
      </c>
      <c r="D367" s="127">
        <v>2</v>
      </c>
      <c r="E367" s="127">
        <v>1</v>
      </c>
    </row>
    <row r="368" spans="1:5" ht="16.8">
      <c r="A368" s="16" t="str">
        <f t="shared" si="5"/>
        <v>1423_2</v>
      </c>
      <c r="B368" s="126" t="s">
        <v>755</v>
      </c>
      <c r="C368" s="126" t="s">
        <v>2848</v>
      </c>
      <c r="D368" s="127">
        <v>2</v>
      </c>
      <c r="E368" s="127">
        <v>2</v>
      </c>
    </row>
    <row r="369" spans="1:5" ht="16.8">
      <c r="A369" s="16" t="str">
        <f t="shared" si="5"/>
        <v>1423_3</v>
      </c>
      <c r="B369" s="126" t="s">
        <v>755</v>
      </c>
      <c r="C369" s="126" t="s">
        <v>2847</v>
      </c>
      <c r="D369" s="127">
        <v>2</v>
      </c>
      <c r="E369" s="127">
        <v>3</v>
      </c>
    </row>
    <row r="370" spans="1:5" ht="16.8">
      <c r="A370" s="16" t="str">
        <f t="shared" si="5"/>
        <v>1424_1</v>
      </c>
      <c r="B370" s="126" t="s">
        <v>733</v>
      </c>
      <c r="C370" s="126" t="s">
        <v>2847</v>
      </c>
      <c r="D370" s="127">
        <v>5</v>
      </c>
      <c r="E370" s="127">
        <v>1</v>
      </c>
    </row>
    <row r="371" spans="1:5" ht="16.8">
      <c r="A371" s="16" t="str">
        <f t="shared" si="5"/>
        <v>1424_2</v>
      </c>
      <c r="B371" s="126" t="s">
        <v>733</v>
      </c>
      <c r="C371" s="126" t="s">
        <v>1124</v>
      </c>
      <c r="D371" s="127">
        <v>4</v>
      </c>
      <c r="E371" s="127">
        <v>2</v>
      </c>
    </row>
    <row r="372" spans="1:5" ht="16.8">
      <c r="A372" s="16" t="str">
        <f t="shared" si="5"/>
        <v>1424_3</v>
      </c>
      <c r="B372" s="126" t="s">
        <v>733</v>
      </c>
      <c r="C372" s="126" t="s">
        <v>1126</v>
      </c>
      <c r="D372" s="127">
        <v>3</v>
      </c>
      <c r="E372" s="127">
        <v>3</v>
      </c>
    </row>
    <row r="373" spans="1:5" ht="16.8">
      <c r="A373" s="16" t="str">
        <f t="shared" si="5"/>
        <v>1425_1</v>
      </c>
      <c r="B373" s="126" t="s">
        <v>744</v>
      </c>
      <c r="C373" s="126" t="s">
        <v>2848</v>
      </c>
      <c r="D373" s="127">
        <v>14</v>
      </c>
      <c r="E373" s="127">
        <v>1</v>
      </c>
    </row>
    <row r="374" spans="1:5" ht="16.8">
      <c r="A374" s="16" t="str">
        <f t="shared" si="5"/>
        <v>1425_2</v>
      </c>
      <c r="B374" s="126" t="s">
        <v>744</v>
      </c>
      <c r="C374" s="126" t="s">
        <v>2847</v>
      </c>
      <c r="D374" s="127">
        <v>5</v>
      </c>
      <c r="E374" s="127">
        <v>2</v>
      </c>
    </row>
    <row r="375" spans="1:5" ht="16.8">
      <c r="A375" s="16" t="str">
        <f t="shared" si="5"/>
        <v>1425_3</v>
      </c>
      <c r="B375" s="126" t="s">
        <v>744</v>
      </c>
      <c r="C375" s="126" t="s">
        <v>2852</v>
      </c>
      <c r="D375" s="127">
        <v>3</v>
      </c>
      <c r="E375" s="127">
        <v>3</v>
      </c>
    </row>
    <row r="376" spans="1:5" ht="16.8">
      <c r="A376" s="16" t="str">
        <f t="shared" si="5"/>
        <v>1499_1</v>
      </c>
      <c r="B376" s="126" t="s">
        <v>764</v>
      </c>
      <c r="C376" s="126" t="s">
        <v>2848</v>
      </c>
      <c r="D376" s="127">
        <v>149</v>
      </c>
      <c r="E376" s="127">
        <v>1</v>
      </c>
    </row>
    <row r="377" spans="1:5" ht="16.8">
      <c r="A377" s="16" t="str">
        <f t="shared" si="5"/>
        <v>1499_2</v>
      </c>
      <c r="B377" s="126" t="s">
        <v>764</v>
      </c>
      <c r="C377" s="126" t="s">
        <v>2847</v>
      </c>
      <c r="D377" s="127">
        <v>81</v>
      </c>
      <c r="E377" s="127">
        <v>2</v>
      </c>
    </row>
    <row r="378" spans="1:5" ht="16.8">
      <c r="A378" s="16" t="str">
        <f t="shared" si="5"/>
        <v>1499_3</v>
      </c>
      <c r="B378" s="126" t="s">
        <v>764</v>
      </c>
      <c r="C378" s="126" t="s">
        <v>1124</v>
      </c>
      <c r="D378" s="127">
        <v>29</v>
      </c>
      <c r="E378" s="127">
        <v>3</v>
      </c>
    </row>
    <row r="379" spans="1:5" ht="16.8">
      <c r="A379" s="16" t="str">
        <f t="shared" si="5"/>
        <v>2701_1</v>
      </c>
      <c r="B379" s="126" t="s">
        <v>775</v>
      </c>
      <c r="C379" s="126" t="s">
        <v>2847</v>
      </c>
      <c r="D379" s="127">
        <v>7</v>
      </c>
      <c r="E379" s="127">
        <v>1</v>
      </c>
    </row>
    <row r="380" spans="1:5" ht="16.8">
      <c r="A380" s="16" t="str">
        <f t="shared" si="5"/>
        <v>2701_2</v>
      </c>
      <c r="B380" s="126" t="s">
        <v>775</v>
      </c>
      <c r="C380" s="126" t="s">
        <v>2848</v>
      </c>
      <c r="D380" s="127">
        <v>2</v>
      </c>
      <c r="E380" s="127">
        <v>2</v>
      </c>
    </row>
    <row r="381" spans="1:5" ht="16.8">
      <c r="A381" s="16" t="str">
        <f t="shared" si="5"/>
        <v>2701_3</v>
      </c>
      <c r="B381" s="126" t="s">
        <v>775</v>
      </c>
      <c r="C381" s="126" t="s">
        <v>2851</v>
      </c>
      <c r="D381" s="127">
        <v>1</v>
      </c>
      <c r="E381" s="127">
        <v>3</v>
      </c>
    </row>
    <row r="382" spans="1:5" ht="16.8">
      <c r="A382" s="16" t="str">
        <f t="shared" si="5"/>
        <v>2702_1</v>
      </c>
      <c r="B382" s="126" t="s">
        <v>787</v>
      </c>
      <c r="C382" s="126" t="s">
        <v>2848</v>
      </c>
      <c r="D382" s="127">
        <v>10</v>
      </c>
      <c r="E382" s="127">
        <v>1</v>
      </c>
    </row>
    <row r="383" spans="1:5" ht="16.8">
      <c r="A383" s="16" t="str">
        <f t="shared" si="5"/>
        <v>2702_2</v>
      </c>
      <c r="B383" s="126" t="s">
        <v>787</v>
      </c>
      <c r="C383" s="126" t="s">
        <v>2847</v>
      </c>
      <c r="D383" s="127">
        <v>4</v>
      </c>
      <c r="E383" s="127">
        <v>2</v>
      </c>
    </row>
    <row r="384" spans="1:5" ht="16.8">
      <c r="A384" s="16" t="str">
        <f t="shared" si="5"/>
        <v>2702_3</v>
      </c>
      <c r="B384" s="126" t="s">
        <v>787</v>
      </c>
      <c r="C384" s="126" t="s">
        <v>1126</v>
      </c>
      <c r="D384" s="127">
        <v>4</v>
      </c>
      <c r="E384" s="127">
        <v>3</v>
      </c>
    </row>
    <row r="385" spans="1:5" ht="16.8">
      <c r="A385" s="16" t="str">
        <f t="shared" si="5"/>
        <v>2703_1</v>
      </c>
      <c r="B385" s="126" t="s">
        <v>786</v>
      </c>
      <c r="C385" s="126" t="s">
        <v>2848</v>
      </c>
      <c r="D385" s="127">
        <v>5</v>
      </c>
      <c r="E385" s="127">
        <v>1</v>
      </c>
    </row>
    <row r="386" spans="1:5" ht="16.8">
      <c r="A386" s="16" t="str">
        <f t="shared" si="5"/>
        <v>2703_2</v>
      </c>
      <c r="B386" s="126" t="s">
        <v>786</v>
      </c>
      <c r="C386" s="126" t="s">
        <v>2853</v>
      </c>
      <c r="D386" s="127">
        <v>2</v>
      </c>
      <c r="E386" s="127">
        <v>2</v>
      </c>
    </row>
    <row r="387" spans="1:5" ht="16.8">
      <c r="A387" s="16" t="str">
        <f t="shared" ref="A387:A450" si="6">B387&amp;"_"&amp;E387</f>
        <v>2703_3</v>
      </c>
      <c r="B387" s="126" t="s">
        <v>786</v>
      </c>
      <c r="C387" s="126" t="s">
        <v>2849</v>
      </c>
      <c r="D387" s="127">
        <v>2</v>
      </c>
      <c r="E387" s="127">
        <v>3</v>
      </c>
    </row>
    <row r="388" spans="1:5" ht="16.8">
      <c r="A388" s="16" t="str">
        <f t="shared" si="6"/>
        <v>2704_1</v>
      </c>
      <c r="B388" s="126" t="s">
        <v>788</v>
      </c>
      <c r="C388" s="126" t="s">
        <v>2848</v>
      </c>
      <c r="D388" s="127">
        <v>2</v>
      </c>
      <c r="E388" s="127">
        <v>1</v>
      </c>
    </row>
    <row r="389" spans="1:5" ht="16.8">
      <c r="A389" s="16" t="str">
        <f t="shared" si="6"/>
        <v>2704_2</v>
      </c>
      <c r="B389" s="126" t="s">
        <v>788</v>
      </c>
      <c r="C389" s="126" t="s">
        <v>2849</v>
      </c>
      <c r="D389" s="127">
        <v>2</v>
      </c>
      <c r="E389" s="127">
        <v>2</v>
      </c>
    </row>
    <row r="390" spans="1:5" ht="16.8">
      <c r="A390" s="16" t="str">
        <f t="shared" si="6"/>
        <v>2704_3</v>
      </c>
      <c r="B390" s="126" t="s">
        <v>788</v>
      </c>
      <c r="C390" s="126" t="s">
        <v>2850</v>
      </c>
      <c r="D390" s="127">
        <v>1</v>
      </c>
      <c r="E390" s="127">
        <v>3</v>
      </c>
    </row>
    <row r="391" spans="1:5" ht="16.8">
      <c r="A391" s="16" t="str">
        <f t="shared" si="6"/>
        <v>2705_1</v>
      </c>
      <c r="B391" s="126" t="s">
        <v>781</v>
      </c>
      <c r="C391" s="126" t="s">
        <v>2852</v>
      </c>
      <c r="D391" s="127">
        <v>1</v>
      </c>
      <c r="E391" s="127">
        <v>1</v>
      </c>
    </row>
    <row r="392" spans="1:5" ht="16.8">
      <c r="A392" s="16" t="str">
        <f t="shared" si="6"/>
        <v>2705_2</v>
      </c>
      <c r="B392" s="126" t="s">
        <v>781</v>
      </c>
      <c r="C392" s="126" t="s">
        <v>1125</v>
      </c>
      <c r="D392" s="127">
        <v>1</v>
      </c>
      <c r="E392" s="127">
        <v>2</v>
      </c>
    </row>
    <row r="393" spans="1:5" ht="16.8">
      <c r="A393" s="16" t="str">
        <f t="shared" si="6"/>
        <v>2705_3</v>
      </c>
      <c r="B393" s="126" t="s">
        <v>781</v>
      </c>
      <c r="C393" s="126" t="s">
        <v>1126</v>
      </c>
      <c r="D393" s="127">
        <v>1</v>
      </c>
      <c r="E393" s="127">
        <v>3</v>
      </c>
    </row>
    <row r="394" spans="1:5" ht="16.8">
      <c r="A394" s="16" t="str">
        <f t="shared" si="6"/>
        <v>2706_1</v>
      </c>
      <c r="B394" s="126" t="s">
        <v>765</v>
      </c>
      <c r="C394" s="126" t="s">
        <v>2847</v>
      </c>
      <c r="D394" s="127">
        <v>7</v>
      </c>
      <c r="E394" s="127">
        <v>1</v>
      </c>
    </row>
    <row r="395" spans="1:5" ht="16.8">
      <c r="A395" s="16" t="str">
        <f t="shared" si="6"/>
        <v>2706_2</v>
      </c>
      <c r="B395" s="126" t="s">
        <v>765</v>
      </c>
      <c r="C395" s="126" t="s">
        <v>2848</v>
      </c>
      <c r="D395" s="127">
        <v>3</v>
      </c>
      <c r="E395" s="127">
        <v>2</v>
      </c>
    </row>
    <row r="396" spans="1:5" ht="16.8">
      <c r="A396" s="16" t="str">
        <f t="shared" si="6"/>
        <v>2706_3</v>
      </c>
      <c r="B396" s="126" t="s">
        <v>765</v>
      </c>
      <c r="C396" s="126" t="s">
        <v>2849</v>
      </c>
      <c r="D396" s="127">
        <v>3</v>
      </c>
      <c r="E396" s="127">
        <v>3</v>
      </c>
    </row>
    <row r="397" spans="1:5" ht="16.8">
      <c r="A397" s="16" t="str">
        <f t="shared" si="6"/>
        <v>2707_1</v>
      </c>
      <c r="B397" s="126" t="s">
        <v>785</v>
      </c>
      <c r="C397" s="126" t="s">
        <v>2848</v>
      </c>
      <c r="D397" s="127">
        <v>8</v>
      </c>
      <c r="E397" s="127">
        <v>1</v>
      </c>
    </row>
    <row r="398" spans="1:5" ht="16.8">
      <c r="A398" s="16" t="str">
        <f t="shared" si="6"/>
        <v>2707_2</v>
      </c>
      <c r="B398" s="126" t="s">
        <v>785</v>
      </c>
      <c r="C398" s="126" t="s">
        <v>2847</v>
      </c>
      <c r="D398" s="127">
        <v>8</v>
      </c>
      <c r="E398" s="127">
        <v>2</v>
      </c>
    </row>
    <row r="399" spans="1:5" ht="16.8">
      <c r="A399" s="16" t="str">
        <f t="shared" si="6"/>
        <v>2707_3</v>
      </c>
      <c r="B399" s="126" t="s">
        <v>785</v>
      </c>
      <c r="C399" s="126" t="s">
        <v>1125</v>
      </c>
      <c r="D399" s="127">
        <v>4</v>
      </c>
      <c r="E399" s="127">
        <v>3</v>
      </c>
    </row>
    <row r="400" spans="1:5" ht="16.8">
      <c r="A400" s="16" t="str">
        <f t="shared" si="6"/>
        <v>2708_1</v>
      </c>
      <c r="B400" s="126" t="s">
        <v>768</v>
      </c>
      <c r="C400" s="126" t="s">
        <v>2847</v>
      </c>
      <c r="D400" s="127">
        <v>10</v>
      </c>
      <c r="E400" s="127">
        <v>1</v>
      </c>
    </row>
    <row r="401" spans="1:5" ht="16.8">
      <c r="A401" s="16" t="str">
        <f t="shared" si="6"/>
        <v>2708_2</v>
      </c>
      <c r="B401" s="126" t="s">
        <v>768</v>
      </c>
      <c r="C401" s="126" t="s">
        <v>2848</v>
      </c>
      <c r="D401" s="127">
        <v>6</v>
      </c>
      <c r="E401" s="127">
        <v>2</v>
      </c>
    </row>
    <row r="402" spans="1:5" ht="16.8">
      <c r="A402" s="16" t="str">
        <f t="shared" si="6"/>
        <v>2708_3</v>
      </c>
      <c r="B402" s="126" t="s">
        <v>768</v>
      </c>
      <c r="C402" s="126" t="s">
        <v>2852</v>
      </c>
      <c r="D402" s="127">
        <v>2</v>
      </c>
      <c r="E402" s="127">
        <v>3</v>
      </c>
    </row>
    <row r="403" spans="1:5" ht="16.8">
      <c r="A403" s="16" t="str">
        <f t="shared" si="6"/>
        <v>2709_1</v>
      </c>
      <c r="B403" s="126" t="s">
        <v>767</v>
      </c>
      <c r="C403" s="126" t="s">
        <v>2848</v>
      </c>
      <c r="D403" s="127">
        <v>3</v>
      </c>
      <c r="E403" s="127">
        <v>1</v>
      </c>
    </row>
    <row r="404" spans="1:5" ht="16.8">
      <c r="A404" s="16" t="str">
        <f t="shared" si="6"/>
        <v>2709_2</v>
      </c>
      <c r="B404" s="126" t="s">
        <v>767</v>
      </c>
      <c r="C404" s="126" t="s">
        <v>2847</v>
      </c>
      <c r="D404" s="127">
        <v>3</v>
      </c>
      <c r="E404" s="127">
        <v>2</v>
      </c>
    </row>
    <row r="405" spans="1:5" ht="16.8">
      <c r="A405" s="16" t="str">
        <f t="shared" si="6"/>
        <v>2709_3</v>
      </c>
      <c r="B405" s="126" t="s">
        <v>767</v>
      </c>
      <c r="C405" s="126" t="s">
        <v>1124</v>
      </c>
      <c r="D405" s="127">
        <v>2</v>
      </c>
      <c r="E405" s="127">
        <v>3</v>
      </c>
    </row>
    <row r="406" spans="1:5" ht="16.8">
      <c r="A406" s="16" t="str">
        <f t="shared" si="6"/>
        <v>2710_1</v>
      </c>
      <c r="B406" s="126" t="s">
        <v>769</v>
      </c>
      <c r="C406" s="126" t="s">
        <v>2848</v>
      </c>
      <c r="D406" s="127">
        <v>4</v>
      </c>
      <c r="E406" s="127">
        <v>1</v>
      </c>
    </row>
    <row r="407" spans="1:5" ht="16.8">
      <c r="A407" s="16" t="str">
        <f t="shared" si="6"/>
        <v>2710_2</v>
      </c>
      <c r="B407" s="126" t="s">
        <v>769</v>
      </c>
      <c r="C407" s="126" t="s">
        <v>2855</v>
      </c>
      <c r="D407" s="127">
        <v>2</v>
      </c>
      <c r="E407" s="127">
        <v>2</v>
      </c>
    </row>
    <row r="408" spans="1:5" ht="16.8">
      <c r="A408" s="16" t="str">
        <f t="shared" si="6"/>
        <v>2710_3</v>
      </c>
      <c r="B408" s="126" t="s">
        <v>769</v>
      </c>
      <c r="C408" s="126" t="s">
        <v>2849</v>
      </c>
      <c r="D408" s="127">
        <v>2</v>
      </c>
      <c r="E408" s="127">
        <v>3</v>
      </c>
    </row>
    <row r="409" spans="1:5" ht="16.8">
      <c r="A409" s="16" t="str">
        <f t="shared" si="6"/>
        <v>2711_1</v>
      </c>
      <c r="B409" s="126" t="s">
        <v>771</v>
      </c>
      <c r="C409" s="126" t="s">
        <v>2847</v>
      </c>
      <c r="D409" s="127">
        <v>3</v>
      </c>
      <c r="E409" s="127">
        <v>1</v>
      </c>
    </row>
    <row r="410" spans="1:5" ht="16.8">
      <c r="A410" s="16" t="str">
        <f t="shared" si="6"/>
        <v>2711_2</v>
      </c>
      <c r="B410" s="126" t="s">
        <v>771</v>
      </c>
      <c r="C410" s="126" t="s">
        <v>2851</v>
      </c>
      <c r="D410" s="127">
        <v>1</v>
      </c>
      <c r="E410" s="127">
        <v>2</v>
      </c>
    </row>
    <row r="411" spans="1:5" ht="16.8">
      <c r="A411" s="16" t="str">
        <f t="shared" si="6"/>
        <v>2711_3</v>
      </c>
      <c r="B411" s="126" t="s">
        <v>771</v>
      </c>
      <c r="C411" s="126" t="s">
        <v>1124</v>
      </c>
      <c r="D411" s="127">
        <v>1</v>
      </c>
      <c r="E411" s="127">
        <v>3</v>
      </c>
    </row>
    <row r="412" spans="1:5" ht="16.8">
      <c r="A412" s="16" t="str">
        <f t="shared" si="6"/>
        <v>2712_1</v>
      </c>
      <c r="B412" s="126" t="s">
        <v>777</v>
      </c>
      <c r="C412" s="126" t="s">
        <v>2847</v>
      </c>
      <c r="D412" s="127">
        <v>15</v>
      </c>
      <c r="E412" s="127">
        <v>1</v>
      </c>
    </row>
    <row r="413" spans="1:5" ht="16.8">
      <c r="A413" s="16" t="str">
        <f t="shared" si="6"/>
        <v>2712_2</v>
      </c>
      <c r="B413" s="126" t="s">
        <v>777</v>
      </c>
      <c r="C413" s="126" t="s">
        <v>2852</v>
      </c>
      <c r="D413" s="127">
        <v>4</v>
      </c>
      <c r="E413" s="127">
        <v>2</v>
      </c>
    </row>
    <row r="414" spans="1:5" ht="16.8">
      <c r="A414" s="16" t="str">
        <f t="shared" si="6"/>
        <v>2712_3</v>
      </c>
      <c r="B414" s="126" t="s">
        <v>777</v>
      </c>
      <c r="C414" s="126" t="s">
        <v>2851</v>
      </c>
      <c r="D414" s="127">
        <v>3</v>
      </c>
      <c r="E414" s="127">
        <v>3</v>
      </c>
    </row>
    <row r="415" spans="1:5" ht="16.8">
      <c r="A415" s="16" t="str">
        <f t="shared" si="6"/>
        <v>2713_1</v>
      </c>
      <c r="B415" s="126" t="s">
        <v>773</v>
      </c>
      <c r="C415" s="126" t="s">
        <v>2848</v>
      </c>
      <c r="D415" s="127">
        <v>13</v>
      </c>
      <c r="E415" s="127">
        <v>1</v>
      </c>
    </row>
    <row r="416" spans="1:5" ht="16.8">
      <c r="A416" s="16" t="str">
        <f t="shared" si="6"/>
        <v>2713_2</v>
      </c>
      <c r="B416" s="126" t="s">
        <v>773</v>
      </c>
      <c r="C416" s="126" t="s">
        <v>2847</v>
      </c>
      <c r="D416" s="127">
        <v>6</v>
      </c>
      <c r="E416" s="127">
        <v>2</v>
      </c>
    </row>
    <row r="417" spans="1:5" ht="16.8">
      <c r="A417" s="16" t="str">
        <f t="shared" si="6"/>
        <v>2713_3</v>
      </c>
      <c r="B417" s="126" t="s">
        <v>773</v>
      </c>
      <c r="C417" s="126" t="s">
        <v>1124</v>
      </c>
      <c r="D417" s="127">
        <v>2</v>
      </c>
      <c r="E417" s="127">
        <v>3</v>
      </c>
    </row>
    <row r="418" spans="1:5" ht="16.8">
      <c r="A418" s="16" t="str">
        <f t="shared" si="6"/>
        <v>2714_1</v>
      </c>
      <c r="B418" s="126" t="s">
        <v>783</v>
      </c>
      <c r="C418" s="126" t="s">
        <v>2847</v>
      </c>
      <c r="D418" s="127">
        <v>18</v>
      </c>
      <c r="E418" s="127">
        <v>1</v>
      </c>
    </row>
    <row r="419" spans="1:5" ht="16.8">
      <c r="A419" s="16" t="str">
        <f t="shared" si="6"/>
        <v>2714_2</v>
      </c>
      <c r="B419" s="126" t="s">
        <v>783</v>
      </c>
      <c r="C419" s="126" t="s">
        <v>2848</v>
      </c>
      <c r="D419" s="127">
        <v>12</v>
      </c>
      <c r="E419" s="127">
        <v>2</v>
      </c>
    </row>
    <row r="420" spans="1:5" ht="16.8">
      <c r="A420" s="16" t="str">
        <f t="shared" si="6"/>
        <v>2714_3</v>
      </c>
      <c r="B420" s="126" t="s">
        <v>783</v>
      </c>
      <c r="C420" s="126" t="s">
        <v>2852</v>
      </c>
      <c r="D420" s="127">
        <v>3</v>
      </c>
      <c r="E420" s="127">
        <v>3</v>
      </c>
    </row>
    <row r="421" spans="1:5" ht="16.8">
      <c r="A421" s="16" t="str">
        <f t="shared" si="6"/>
        <v>2715_1</v>
      </c>
      <c r="B421" s="126" t="s">
        <v>770</v>
      </c>
      <c r="C421" s="126" t="s">
        <v>2848</v>
      </c>
      <c r="D421" s="127">
        <v>2</v>
      </c>
      <c r="E421" s="127">
        <v>1</v>
      </c>
    </row>
    <row r="422" spans="1:5" ht="16.8">
      <c r="A422" s="16" t="str">
        <f t="shared" si="6"/>
        <v>2715_2</v>
      </c>
      <c r="B422" s="126" t="s">
        <v>770</v>
      </c>
      <c r="C422" s="126" t="s">
        <v>1124</v>
      </c>
      <c r="D422" s="127">
        <v>1</v>
      </c>
      <c r="E422" s="127">
        <v>2</v>
      </c>
    </row>
    <row r="423" spans="1:5" ht="16.8">
      <c r="A423" s="16" t="str">
        <f t="shared" si="6"/>
        <v>2715_3</v>
      </c>
      <c r="B423" s="126" t="s">
        <v>770</v>
      </c>
      <c r="C423" s="126" t="s">
        <v>2852</v>
      </c>
      <c r="D423" s="127">
        <v>1</v>
      </c>
      <c r="E423" s="127">
        <v>3</v>
      </c>
    </row>
    <row r="424" spans="1:5" ht="16.8">
      <c r="A424" s="16" t="str">
        <f t="shared" si="6"/>
        <v>2716_1</v>
      </c>
      <c r="B424" s="126" t="s">
        <v>772</v>
      </c>
      <c r="C424" s="126" t="s">
        <v>2848</v>
      </c>
      <c r="D424" s="127">
        <v>7</v>
      </c>
      <c r="E424" s="127">
        <v>1</v>
      </c>
    </row>
    <row r="425" spans="1:5" ht="16.8">
      <c r="A425" s="16" t="str">
        <f t="shared" si="6"/>
        <v>2716_2</v>
      </c>
      <c r="B425" s="126" t="s">
        <v>772</v>
      </c>
      <c r="C425" s="126" t="s">
        <v>2853</v>
      </c>
      <c r="D425" s="127">
        <v>2</v>
      </c>
      <c r="E425" s="127">
        <v>2</v>
      </c>
    </row>
    <row r="426" spans="1:5" ht="16.8">
      <c r="A426" s="16" t="str">
        <f t="shared" si="6"/>
        <v>2716_3</v>
      </c>
      <c r="B426" s="126" t="s">
        <v>772</v>
      </c>
      <c r="C426" s="126" t="s">
        <v>2852</v>
      </c>
      <c r="D426" s="127">
        <v>2</v>
      </c>
      <c r="E426" s="127">
        <v>3</v>
      </c>
    </row>
    <row r="427" spans="1:5" ht="16.8">
      <c r="A427" s="16" t="str">
        <f t="shared" si="6"/>
        <v>2717_1</v>
      </c>
      <c r="B427" s="126" t="s">
        <v>789</v>
      </c>
      <c r="C427" s="126" t="s">
        <v>2848</v>
      </c>
      <c r="D427" s="127">
        <v>12</v>
      </c>
      <c r="E427" s="127">
        <v>1</v>
      </c>
    </row>
    <row r="428" spans="1:5" ht="16.8">
      <c r="A428" s="16" t="str">
        <f t="shared" si="6"/>
        <v>2717_2</v>
      </c>
      <c r="B428" s="126" t="s">
        <v>789</v>
      </c>
      <c r="C428" s="126" t="s">
        <v>2847</v>
      </c>
      <c r="D428" s="127">
        <v>6</v>
      </c>
      <c r="E428" s="127">
        <v>2</v>
      </c>
    </row>
    <row r="429" spans="1:5" ht="16.8">
      <c r="A429" s="16" t="str">
        <f t="shared" si="6"/>
        <v>2717_3</v>
      </c>
      <c r="B429" s="126" t="s">
        <v>789</v>
      </c>
      <c r="C429" s="126" t="s">
        <v>1125</v>
      </c>
      <c r="D429" s="127">
        <v>3</v>
      </c>
      <c r="E429" s="127">
        <v>3</v>
      </c>
    </row>
    <row r="430" spans="1:5" ht="16.8">
      <c r="A430" s="16" t="str">
        <f t="shared" si="6"/>
        <v>2718_1</v>
      </c>
      <c r="B430" s="126" t="s">
        <v>780</v>
      </c>
      <c r="C430" s="126" t="s">
        <v>2847</v>
      </c>
      <c r="D430" s="127">
        <v>6</v>
      </c>
      <c r="E430" s="127">
        <v>1</v>
      </c>
    </row>
    <row r="431" spans="1:5" ht="16.8">
      <c r="A431" s="16" t="str">
        <f t="shared" si="6"/>
        <v>2718_2</v>
      </c>
      <c r="B431" s="126" t="s">
        <v>780</v>
      </c>
      <c r="C431" s="126" t="s">
        <v>1125</v>
      </c>
      <c r="D431" s="127">
        <v>4</v>
      </c>
      <c r="E431" s="127">
        <v>2</v>
      </c>
    </row>
    <row r="432" spans="1:5" ht="16.8">
      <c r="A432" s="16" t="str">
        <f t="shared" si="6"/>
        <v>2718_3</v>
      </c>
      <c r="B432" s="126" t="s">
        <v>780</v>
      </c>
      <c r="C432" s="126" t="s">
        <v>1124</v>
      </c>
      <c r="D432" s="127">
        <v>3</v>
      </c>
      <c r="E432" s="127">
        <v>3</v>
      </c>
    </row>
    <row r="433" spans="1:5" ht="16.8">
      <c r="A433" s="16" t="str">
        <f t="shared" si="6"/>
        <v>2719_1</v>
      </c>
      <c r="B433" s="126" t="s">
        <v>774</v>
      </c>
      <c r="C433" s="126" t="s">
        <v>2847</v>
      </c>
      <c r="D433" s="127">
        <v>4</v>
      </c>
      <c r="E433" s="127">
        <v>1</v>
      </c>
    </row>
    <row r="434" spans="1:5" ht="16.8">
      <c r="A434" s="16" t="str">
        <f t="shared" si="6"/>
        <v>2719_2</v>
      </c>
      <c r="B434" s="126" t="s">
        <v>774</v>
      </c>
      <c r="C434" s="126" t="s">
        <v>2848</v>
      </c>
      <c r="D434" s="127">
        <v>3</v>
      </c>
      <c r="E434" s="127">
        <v>2</v>
      </c>
    </row>
    <row r="435" spans="1:5" ht="16.8">
      <c r="A435" s="16" t="str">
        <f t="shared" si="6"/>
        <v>2719_3</v>
      </c>
      <c r="B435" s="126" t="s">
        <v>774</v>
      </c>
      <c r="C435" s="126" t="s">
        <v>1125</v>
      </c>
      <c r="D435" s="127">
        <v>2</v>
      </c>
      <c r="E435" s="127">
        <v>3</v>
      </c>
    </row>
    <row r="436" spans="1:5" ht="16.8">
      <c r="A436" s="16" t="str">
        <f t="shared" si="6"/>
        <v>2720_1</v>
      </c>
      <c r="B436" s="126" t="s">
        <v>766</v>
      </c>
      <c r="C436" s="126" t="s">
        <v>2848</v>
      </c>
      <c r="D436" s="127">
        <v>7</v>
      </c>
      <c r="E436" s="127">
        <v>1</v>
      </c>
    </row>
    <row r="437" spans="1:5" ht="16.8">
      <c r="A437" s="16" t="str">
        <f t="shared" si="6"/>
        <v>2720_2</v>
      </c>
      <c r="B437" s="126" t="s">
        <v>766</v>
      </c>
      <c r="C437" s="126" t="s">
        <v>1125</v>
      </c>
      <c r="D437" s="127">
        <v>5</v>
      </c>
      <c r="E437" s="127">
        <v>2</v>
      </c>
    </row>
    <row r="438" spans="1:5" ht="16.8">
      <c r="A438" s="16" t="str">
        <f t="shared" si="6"/>
        <v>2720_3</v>
      </c>
      <c r="B438" s="126" t="s">
        <v>766</v>
      </c>
      <c r="C438" s="126" t="s">
        <v>2847</v>
      </c>
      <c r="D438" s="127">
        <v>4</v>
      </c>
      <c r="E438" s="127">
        <v>3</v>
      </c>
    </row>
    <row r="439" spans="1:5" ht="16.8">
      <c r="A439" s="16" t="str">
        <f t="shared" si="6"/>
        <v>2721_1</v>
      </c>
      <c r="B439" s="126" t="s">
        <v>782</v>
      </c>
      <c r="C439" s="126" t="s">
        <v>2847</v>
      </c>
      <c r="D439" s="127">
        <v>12</v>
      </c>
      <c r="E439" s="127">
        <v>1</v>
      </c>
    </row>
    <row r="440" spans="1:5" ht="16.8">
      <c r="A440" s="16" t="str">
        <f t="shared" si="6"/>
        <v>2721_2</v>
      </c>
      <c r="B440" s="126" t="s">
        <v>782</v>
      </c>
      <c r="C440" s="126" t="s">
        <v>2848</v>
      </c>
      <c r="D440" s="127">
        <v>8</v>
      </c>
      <c r="E440" s="127">
        <v>2</v>
      </c>
    </row>
    <row r="441" spans="1:5" ht="16.8">
      <c r="A441" s="16" t="str">
        <f t="shared" si="6"/>
        <v>2721_3</v>
      </c>
      <c r="B441" s="126" t="s">
        <v>782</v>
      </c>
      <c r="C441" s="126" t="s">
        <v>2851</v>
      </c>
      <c r="D441" s="127">
        <v>2</v>
      </c>
      <c r="E441" s="127">
        <v>3</v>
      </c>
    </row>
    <row r="442" spans="1:5" ht="16.8">
      <c r="A442" s="16" t="str">
        <f t="shared" si="6"/>
        <v>2722_1</v>
      </c>
      <c r="B442" s="126" t="s">
        <v>759</v>
      </c>
      <c r="C442" s="126" t="s">
        <v>2848</v>
      </c>
      <c r="D442" s="127">
        <v>8</v>
      </c>
      <c r="E442" s="127">
        <v>1</v>
      </c>
    </row>
    <row r="443" spans="1:5" ht="16.8">
      <c r="A443" s="16" t="str">
        <f t="shared" si="6"/>
        <v>2722_2</v>
      </c>
      <c r="B443" s="126" t="s">
        <v>759</v>
      </c>
      <c r="C443" s="126" t="s">
        <v>2847</v>
      </c>
      <c r="D443" s="127">
        <v>7</v>
      </c>
      <c r="E443" s="127">
        <v>2</v>
      </c>
    </row>
    <row r="444" spans="1:5" ht="16.8">
      <c r="A444" s="16" t="str">
        <f t="shared" si="6"/>
        <v>2722_3</v>
      </c>
      <c r="B444" s="126" t="s">
        <v>759</v>
      </c>
      <c r="C444" s="126" t="s">
        <v>1124</v>
      </c>
      <c r="D444" s="127">
        <v>3</v>
      </c>
      <c r="E444" s="127">
        <v>3</v>
      </c>
    </row>
    <row r="445" spans="1:5" ht="16.8">
      <c r="A445" s="16" t="str">
        <f t="shared" si="6"/>
        <v>2723_1</v>
      </c>
      <c r="B445" s="126" t="s">
        <v>778</v>
      </c>
      <c r="C445" s="126" t="s">
        <v>2848</v>
      </c>
      <c r="D445" s="127">
        <v>26</v>
      </c>
      <c r="E445" s="127">
        <v>1</v>
      </c>
    </row>
    <row r="446" spans="1:5" ht="16.8">
      <c r="A446" s="16" t="str">
        <f t="shared" si="6"/>
        <v>2723_2</v>
      </c>
      <c r="B446" s="126" t="s">
        <v>778</v>
      </c>
      <c r="C446" s="126" t="s">
        <v>2847</v>
      </c>
      <c r="D446" s="127">
        <v>22</v>
      </c>
      <c r="E446" s="127">
        <v>2</v>
      </c>
    </row>
    <row r="447" spans="1:5" ht="16.8">
      <c r="A447" s="16" t="str">
        <f t="shared" si="6"/>
        <v>2723_3</v>
      </c>
      <c r="B447" s="126" t="s">
        <v>778</v>
      </c>
      <c r="C447" s="126" t="s">
        <v>1125</v>
      </c>
      <c r="D447" s="127">
        <v>7</v>
      </c>
      <c r="E447" s="127">
        <v>3</v>
      </c>
    </row>
    <row r="448" spans="1:5" ht="16.8">
      <c r="A448" s="16" t="str">
        <f t="shared" si="6"/>
        <v>2799_1</v>
      </c>
      <c r="B448" s="126" t="s">
        <v>791</v>
      </c>
      <c r="C448" s="126" t="s">
        <v>2848</v>
      </c>
      <c r="D448" s="127">
        <v>103</v>
      </c>
      <c r="E448" s="127">
        <v>1</v>
      </c>
    </row>
    <row r="449" spans="1:5" ht="16.8">
      <c r="A449" s="16" t="str">
        <f t="shared" si="6"/>
        <v>2799_2</v>
      </c>
      <c r="B449" s="126" t="s">
        <v>791</v>
      </c>
      <c r="C449" s="126" t="s">
        <v>2847</v>
      </c>
      <c r="D449" s="127">
        <v>35</v>
      </c>
      <c r="E449" s="127">
        <v>2</v>
      </c>
    </row>
    <row r="450" spans="1:5" ht="16.8">
      <c r="A450" s="16" t="str">
        <f t="shared" si="6"/>
        <v>2799_3</v>
      </c>
      <c r="B450" s="126" t="s">
        <v>791</v>
      </c>
      <c r="C450" s="126" t="s">
        <v>1125</v>
      </c>
      <c r="D450" s="127">
        <v>15</v>
      </c>
      <c r="E450" s="127">
        <v>3</v>
      </c>
    </row>
    <row r="451" spans="1:5" ht="16.8">
      <c r="A451" s="16" t="str">
        <f t="shared" ref="A451:A514" si="7">B451&amp;"_"&amp;E451</f>
        <v>5001_1</v>
      </c>
      <c r="B451" s="126" t="s">
        <v>792</v>
      </c>
      <c r="C451" s="126" t="s">
        <v>2848</v>
      </c>
      <c r="D451" s="127">
        <v>4</v>
      </c>
      <c r="E451" s="127">
        <v>1</v>
      </c>
    </row>
    <row r="452" spans="1:5" ht="16.8">
      <c r="A452" s="16" t="str">
        <f t="shared" si="7"/>
        <v>5001_2</v>
      </c>
      <c r="B452" s="126" t="s">
        <v>792</v>
      </c>
      <c r="C452" s="126" t="s">
        <v>2847</v>
      </c>
      <c r="D452" s="127">
        <v>2</v>
      </c>
      <c r="E452" s="127">
        <v>2</v>
      </c>
    </row>
    <row r="453" spans="1:5" ht="16.8">
      <c r="A453" s="16" t="str">
        <f t="shared" si="7"/>
        <v>5001_3</v>
      </c>
      <c r="B453" s="126" t="s">
        <v>792</v>
      </c>
      <c r="C453" s="126" t="s">
        <v>2850</v>
      </c>
      <c r="D453" s="127">
        <v>1</v>
      </c>
      <c r="E453" s="127">
        <v>3</v>
      </c>
    </row>
    <row r="454" spans="1:5" ht="16.8">
      <c r="A454" s="16" t="str">
        <f t="shared" si="7"/>
        <v>5002_1</v>
      </c>
      <c r="B454" s="126" t="s">
        <v>804</v>
      </c>
      <c r="C454" s="126" t="s">
        <v>2848</v>
      </c>
      <c r="D454" s="127">
        <v>11</v>
      </c>
      <c r="E454" s="127">
        <v>1</v>
      </c>
    </row>
    <row r="455" spans="1:5" ht="16.8">
      <c r="A455" s="16" t="str">
        <f t="shared" si="7"/>
        <v>5002_2</v>
      </c>
      <c r="B455" s="126" t="s">
        <v>804</v>
      </c>
      <c r="C455" s="126" t="s">
        <v>2847</v>
      </c>
      <c r="D455" s="127">
        <v>5</v>
      </c>
      <c r="E455" s="127">
        <v>2</v>
      </c>
    </row>
    <row r="456" spans="1:5" ht="16.8">
      <c r="A456" s="16" t="str">
        <f t="shared" si="7"/>
        <v>5002_3</v>
      </c>
      <c r="B456" s="126" t="s">
        <v>804</v>
      </c>
      <c r="C456" s="126" t="s">
        <v>1125</v>
      </c>
      <c r="D456" s="127">
        <v>4</v>
      </c>
      <c r="E456" s="127">
        <v>3</v>
      </c>
    </row>
    <row r="457" spans="1:5" ht="16.8">
      <c r="A457" s="16" t="str">
        <f t="shared" si="7"/>
        <v>5003_1</v>
      </c>
      <c r="B457" s="126" t="s">
        <v>805</v>
      </c>
      <c r="C457" s="126" t="s">
        <v>2848</v>
      </c>
      <c r="D457" s="127">
        <v>6</v>
      </c>
      <c r="E457" s="127">
        <v>1</v>
      </c>
    </row>
    <row r="458" spans="1:5" ht="16.8">
      <c r="A458" s="16" t="str">
        <f t="shared" si="7"/>
        <v>5003_2</v>
      </c>
      <c r="B458" s="126" t="s">
        <v>805</v>
      </c>
      <c r="C458" s="126" t="s">
        <v>2847</v>
      </c>
      <c r="D458" s="127">
        <v>2</v>
      </c>
      <c r="E458" s="127">
        <v>2</v>
      </c>
    </row>
    <row r="459" spans="1:5" ht="16.8">
      <c r="A459" s="16" t="str">
        <f t="shared" si="7"/>
        <v>5004_1</v>
      </c>
      <c r="B459" s="126" t="s">
        <v>816</v>
      </c>
      <c r="C459" s="126" t="s">
        <v>2847</v>
      </c>
      <c r="D459" s="127">
        <v>2</v>
      </c>
      <c r="E459" s="127">
        <v>1</v>
      </c>
    </row>
    <row r="460" spans="1:5" ht="16.8">
      <c r="A460" s="16" t="str">
        <f t="shared" si="7"/>
        <v>5004_2</v>
      </c>
      <c r="B460" s="126" t="s">
        <v>816</v>
      </c>
      <c r="C460" s="126" t="s">
        <v>2853</v>
      </c>
      <c r="D460" s="127">
        <v>1</v>
      </c>
      <c r="E460" s="127">
        <v>2</v>
      </c>
    </row>
    <row r="461" spans="1:5" ht="16.8">
      <c r="A461" s="16" t="str">
        <f t="shared" si="7"/>
        <v>5004_3</v>
      </c>
      <c r="B461" s="126" t="s">
        <v>816</v>
      </c>
      <c r="C461" s="126" t="s">
        <v>2855</v>
      </c>
      <c r="D461" s="127">
        <v>1</v>
      </c>
      <c r="E461" s="127">
        <v>3</v>
      </c>
    </row>
    <row r="462" spans="1:5" ht="16.8">
      <c r="A462" s="16" t="str">
        <f t="shared" si="7"/>
        <v>5005_1</v>
      </c>
      <c r="B462" s="126" t="s">
        <v>790</v>
      </c>
      <c r="C462" s="126" t="s">
        <v>1124</v>
      </c>
      <c r="D462" s="127">
        <v>1</v>
      </c>
      <c r="E462" s="127">
        <v>1</v>
      </c>
    </row>
    <row r="463" spans="1:5" ht="16.8">
      <c r="A463" s="16" t="str">
        <f t="shared" si="7"/>
        <v>5005_2</v>
      </c>
      <c r="B463" s="126" t="s">
        <v>790</v>
      </c>
      <c r="C463" s="126" t="s">
        <v>2852</v>
      </c>
      <c r="D463" s="127">
        <v>1</v>
      </c>
      <c r="E463" s="127">
        <v>2</v>
      </c>
    </row>
    <row r="464" spans="1:5" ht="16.8">
      <c r="A464" s="16" t="str">
        <f t="shared" si="7"/>
        <v>5008_1</v>
      </c>
      <c r="B464" s="126" t="s">
        <v>796</v>
      </c>
      <c r="C464" s="126" t="s">
        <v>1126</v>
      </c>
      <c r="D464" s="127">
        <v>2</v>
      </c>
      <c r="E464" s="127">
        <v>1</v>
      </c>
    </row>
    <row r="465" spans="1:5" ht="16.8">
      <c r="A465" s="16" t="str">
        <f t="shared" si="7"/>
        <v>5009_1</v>
      </c>
      <c r="B465" s="126" t="s">
        <v>801</v>
      </c>
      <c r="C465" s="126" t="s">
        <v>1124</v>
      </c>
      <c r="D465" s="127">
        <v>2</v>
      </c>
      <c r="E465" s="127">
        <v>1</v>
      </c>
    </row>
    <row r="466" spans="1:5" ht="16.8">
      <c r="A466" s="16" t="str">
        <f t="shared" si="7"/>
        <v>5009_2</v>
      </c>
      <c r="B466" s="126" t="s">
        <v>801</v>
      </c>
      <c r="C466" s="126" t="s">
        <v>2848</v>
      </c>
      <c r="D466" s="127">
        <v>2</v>
      </c>
      <c r="E466" s="127">
        <v>2</v>
      </c>
    </row>
    <row r="467" spans="1:5" ht="16.8">
      <c r="A467" s="16" t="str">
        <f t="shared" si="7"/>
        <v>5010_1</v>
      </c>
      <c r="B467" s="126" t="s">
        <v>779</v>
      </c>
      <c r="C467" s="126" t="s">
        <v>2848</v>
      </c>
      <c r="D467" s="127">
        <v>7</v>
      </c>
      <c r="E467" s="127">
        <v>1</v>
      </c>
    </row>
    <row r="468" spans="1:5" ht="16.8">
      <c r="A468" s="16" t="str">
        <f t="shared" si="7"/>
        <v>5010_2</v>
      </c>
      <c r="B468" s="126" t="s">
        <v>779</v>
      </c>
      <c r="C468" s="126" t="s">
        <v>1125</v>
      </c>
      <c r="D468" s="127">
        <v>2</v>
      </c>
      <c r="E468" s="127">
        <v>2</v>
      </c>
    </row>
    <row r="469" spans="1:5" ht="16.8">
      <c r="A469" s="16" t="str">
        <f t="shared" si="7"/>
        <v>5010_3</v>
      </c>
      <c r="B469" s="126" t="s">
        <v>779</v>
      </c>
      <c r="C469" s="126" t="s">
        <v>2847</v>
      </c>
      <c r="D469" s="127">
        <v>2</v>
      </c>
      <c r="E469" s="127">
        <v>3</v>
      </c>
    </row>
    <row r="470" spans="1:5" ht="16.8">
      <c r="A470" s="16" t="str">
        <f t="shared" si="7"/>
        <v>5011_1</v>
      </c>
      <c r="B470" s="126" t="s">
        <v>809</v>
      </c>
      <c r="C470" s="126" t="s">
        <v>1126</v>
      </c>
      <c r="D470" s="127">
        <v>2</v>
      </c>
      <c r="E470" s="127">
        <v>1</v>
      </c>
    </row>
    <row r="471" spans="1:5" ht="16.8">
      <c r="A471" s="16" t="str">
        <f t="shared" si="7"/>
        <v>5011_2</v>
      </c>
      <c r="B471" s="126" t="s">
        <v>809</v>
      </c>
      <c r="C471" s="126" t="s">
        <v>2852</v>
      </c>
      <c r="D471" s="127">
        <v>1</v>
      </c>
      <c r="E471" s="127">
        <v>2</v>
      </c>
    </row>
    <row r="472" spans="1:5" ht="16.8">
      <c r="A472" s="16" t="str">
        <f t="shared" si="7"/>
        <v>5011_3</v>
      </c>
      <c r="B472" s="126" t="s">
        <v>809</v>
      </c>
      <c r="C472" s="126" t="s">
        <v>2848</v>
      </c>
      <c r="D472" s="127">
        <v>1</v>
      </c>
      <c r="E472" s="127">
        <v>3</v>
      </c>
    </row>
    <row r="473" spans="1:5" ht="16.8">
      <c r="A473" s="16" t="str">
        <f t="shared" si="7"/>
        <v>5013_1</v>
      </c>
      <c r="B473" s="126" t="s">
        <v>806</v>
      </c>
      <c r="C473" s="126" t="s">
        <v>2848</v>
      </c>
      <c r="D473" s="127">
        <v>10</v>
      </c>
      <c r="E473" s="127">
        <v>1</v>
      </c>
    </row>
    <row r="474" spans="1:5" ht="16.8">
      <c r="A474" s="16" t="str">
        <f t="shared" si="7"/>
        <v>5013_2</v>
      </c>
      <c r="B474" s="126" t="s">
        <v>806</v>
      </c>
      <c r="C474" s="126" t="s">
        <v>2850</v>
      </c>
      <c r="D474" s="127">
        <v>3</v>
      </c>
      <c r="E474" s="127">
        <v>2</v>
      </c>
    </row>
    <row r="475" spans="1:5" ht="16.8">
      <c r="A475" s="16" t="str">
        <f t="shared" si="7"/>
        <v>5013_3</v>
      </c>
      <c r="B475" s="126" t="s">
        <v>806</v>
      </c>
      <c r="C475" s="126" t="s">
        <v>2851</v>
      </c>
      <c r="D475" s="127">
        <v>1</v>
      </c>
      <c r="E475" s="127">
        <v>3</v>
      </c>
    </row>
    <row r="476" spans="1:5" ht="16.8">
      <c r="A476" s="16" t="str">
        <f t="shared" si="7"/>
        <v>5014_1</v>
      </c>
      <c r="B476" s="126" t="s">
        <v>797</v>
      </c>
      <c r="C476" s="126" t="s">
        <v>2852</v>
      </c>
      <c r="D476" s="127">
        <v>3</v>
      </c>
      <c r="E476" s="127">
        <v>1</v>
      </c>
    </row>
    <row r="477" spans="1:5" ht="16.8">
      <c r="A477" s="16" t="str">
        <f t="shared" si="7"/>
        <v>5014_2</v>
      </c>
      <c r="B477" s="126" t="s">
        <v>797</v>
      </c>
      <c r="C477" s="126" t="s">
        <v>2854</v>
      </c>
      <c r="D477" s="127">
        <v>1</v>
      </c>
      <c r="E477" s="127">
        <v>2</v>
      </c>
    </row>
    <row r="478" spans="1:5" ht="16.8">
      <c r="A478" s="16" t="str">
        <f t="shared" si="7"/>
        <v>5014_3</v>
      </c>
      <c r="B478" s="126" t="s">
        <v>797</v>
      </c>
      <c r="C478" s="126" t="s">
        <v>2855</v>
      </c>
      <c r="D478" s="127">
        <v>1</v>
      </c>
      <c r="E478" s="127">
        <v>3</v>
      </c>
    </row>
    <row r="479" spans="1:5" ht="16.8">
      <c r="A479" s="16" t="str">
        <f t="shared" si="7"/>
        <v>5015_1</v>
      </c>
      <c r="B479" s="126" t="s">
        <v>813</v>
      </c>
      <c r="C479" s="126" t="s">
        <v>2848</v>
      </c>
      <c r="D479" s="127">
        <v>4</v>
      </c>
      <c r="E479" s="127">
        <v>1</v>
      </c>
    </row>
    <row r="480" spans="1:5" ht="16.8">
      <c r="A480" s="16" t="str">
        <f t="shared" si="7"/>
        <v>5015_2</v>
      </c>
      <c r="B480" s="126" t="s">
        <v>813</v>
      </c>
      <c r="C480" s="126" t="s">
        <v>2847</v>
      </c>
      <c r="D480" s="127">
        <v>3</v>
      </c>
      <c r="E480" s="127">
        <v>2</v>
      </c>
    </row>
    <row r="481" spans="1:5" ht="16.8">
      <c r="A481" s="16" t="str">
        <f t="shared" si="7"/>
        <v>5015_3</v>
      </c>
      <c r="B481" s="126" t="s">
        <v>813</v>
      </c>
      <c r="C481" s="126" t="s">
        <v>1124</v>
      </c>
      <c r="D481" s="127">
        <v>1</v>
      </c>
      <c r="E481" s="127">
        <v>3</v>
      </c>
    </row>
    <row r="482" spans="1:5" ht="16.8">
      <c r="A482" s="16" t="str">
        <f t="shared" si="7"/>
        <v>5016_1</v>
      </c>
      <c r="B482" s="126" t="s">
        <v>812</v>
      </c>
      <c r="C482" s="126" t="s">
        <v>1125</v>
      </c>
      <c r="D482" s="127">
        <v>2</v>
      </c>
      <c r="E482" s="127">
        <v>1</v>
      </c>
    </row>
    <row r="483" spans="1:5" ht="16.8">
      <c r="A483" s="16" t="str">
        <f t="shared" si="7"/>
        <v>5016_2</v>
      </c>
      <c r="B483" s="126" t="s">
        <v>812</v>
      </c>
      <c r="C483" s="126" t="s">
        <v>2854</v>
      </c>
      <c r="D483" s="127">
        <v>1</v>
      </c>
      <c r="E483" s="127">
        <v>2</v>
      </c>
    </row>
    <row r="484" spans="1:5" ht="16.8">
      <c r="A484" s="16" t="str">
        <f t="shared" si="7"/>
        <v>5016_3</v>
      </c>
      <c r="B484" s="126" t="s">
        <v>812</v>
      </c>
      <c r="C484" s="126" t="s">
        <v>1124</v>
      </c>
      <c r="D484" s="127">
        <v>1</v>
      </c>
      <c r="E484" s="127">
        <v>3</v>
      </c>
    </row>
    <row r="485" spans="1:5" ht="16.8">
      <c r="A485" s="16" t="str">
        <f t="shared" si="7"/>
        <v>5017_1</v>
      </c>
      <c r="B485" s="126" t="s">
        <v>815</v>
      </c>
      <c r="C485" s="126" t="s">
        <v>1125</v>
      </c>
      <c r="D485" s="127">
        <v>2</v>
      </c>
      <c r="E485" s="127">
        <v>1</v>
      </c>
    </row>
    <row r="486" spans="1:5" ht="16.8">
      <c r="A486" s="16" t="str">
        <f t="shared" si="7"/>
        <v>5017_2</v>
      </c>
      <c r="B486" s="126" t="s">
        <v>815</v>
      </c>
      <c r="C486" s="126" t="s">
        <v>2855</v>
      </c>
      <c r="D486" s="127">
        <v>1</v>
      </c>
      <c r="E486" s="127">
        <v>2</v>
      </c>
    </row>
    <row r="487" spans="1:5" ht="16.8">
      <c r="A487" s="16" t="str">
        <f t="shared" si="7"/>
        <v>5017_3</v>
      </c>
      <c r="B487" s="126" t="s">
        <v>815</v>
      </c>
      <c r="C487" s="126" t="s">
        <v>2848</v>
      </c>
      <c r="D487" s="127">
        <v>1</v>
      </c>
      <c r="E487" s="127">
        <v>3</v>
      </c>
    </row>
    <row r="488" spans="1:5" ht="16.8">
      <c r="A488" s="16" t="str">
        <f t="shared" si="7"/>
        <v>5018_1</v>
      </c>
      <c r="B488" s="126" t="s">
        <v>799</v>
      </c>
      <c r="C488" s="126" t="s">
        <v>2854</v>
      </c>
      <c r="D488" s="127">
        <v>2</v>
      </c>
      <c r="E488" s="127">
        <v>1</v>
      </c>
    </row>
    <row r="489" spans="1:5" ht="16.8">
      <c r="A489" s="16" t="str">
        <f t="shared" si="7"/>
        <v>5018_2</v>
      </c>
      <c r="B489" s="126" t="s">
        <v>799</v>
      </c>
      <c r="C489" s="126" t="s">
        <v>1125</v>
      </c>
      <c r="D489" s="127">
        <v>2</v>
      </c>
      <c r="E489" s="127">
        <v>2</v>
      </c>
    </row>
    <row r="490" spans="1:5" ht="16.8">
      <c r="A490" s="16" t="str">
        <f t="shared" si="7"/>
        <v>5018_3</v>
      </c>
      <c r="B490" s="126" t="s">
        <v>799</v>
      </c>
      <c r="C490" s="126" t="s">
        <v>2848</v>
      </c>
      <c r="D490" s="127">
        <v>2</v>
      </c>
      <c r="E490" s="127">
        <v>3</v>
      </c>
    </row>
    <row r="491" spans="1:5" ht="16.8">
      <c r="A491" s="16" t="str">
        <f t="shared" si="7"/>
        <v>5019_1</v>
      </c>
      <c r="B491" s="126" t="s">
        <v>811</v>
      </c>
      <c r="C491" s="126" t="s">
        <v>2847</v>
      </c>
      <c r="D491" s="127">
        <v>3</v>
      </c>
      <c r="E491" s="127">
        <v>1</v>
      </c>
    </row>
    <row r="492" spans="1:5" ht="16.8">
      <c r="A492" s="16" t="str">
        <f t="shared" si="7"/>
        <v>5019_2</v>
      </c>
      <c r="B492" s="126" t="s">
        <v>811</v>
      </c>
      <c r="C492" s="126" t="s">
        <v>2854</v>
      </c>
      <c r="D492" s="127">
        <v>1</v>
      </c>
      <c r="E492" s="127">
        <v>2</v>
      </c>
    </row>
    <row r="493" spans="1:5" ht="16.8">
      <c r="A493" s="16" t="str">
        <f t="shared" si="7"/>
        <v>5019_3</v>
      </c>
      <c r="B493" s="126" t="s">
        <v>811</v>
      </c>
      <c r="C493" s="126" t="s">
        <v>1124</v>
      </c>
      <c r="D493" s="127">
        <v>1</v>
      </c>
      <c r="E493" s="127">
        <v>3</v>
      </c>
    </row>
    <row r="494" spans="1:5" ht="16.8">
      <c r="A494" s="16" t="str">
        <f t="shared" si="7"/>
        <v>5020_1</v>
      </c>
      <c r="B494" s="126" t="s">
        <v>808</v>
      </c>
      <c r="C494" s="126" t="s">
        <v>2847</v>
      </c>
      <c r="D494" s="127">
        <v>3</v>
      </c>
      <c r="E494" s="127">
        <v>1</v>
      </c>
    </row>
    <row r="495" spans="1:5" ht="16.8">
      <c r="A495" s="16" t="str">
        <f t="shared" si="7"/>
        <v>5020_2</v>
      </c>
      <c r="B495" s="126" t="s">
        <v>808</v>
      </c>
      <c r="C495" s="126" t="s">
        <v>2851</v>
      </c>
      <c r="D495" s="127">
        <v>2</v>
      </c>
      <c r="E495" s="127">
        <v>2</v>
      </c>
    </row>
    <row r="496" spans="1:5" ht="16.8">
      <c r="A496" s="16" t="str">
        <f t="shared" si="7"/>
        <v>5020_3</v>
      </c>
      <c r="B496" s="126" t="s">
        <v>808</v>
      </c>
      <c r="C496" s="126" t="s">
        <v>2854</v>
      </c>
      <c r="D496" s="127">
        <v>1</v>
      </c>
      <c r="E496" s="127">
        <v>3</v>
      </c>
    </row>
    <row r="497" spans="1:5" ht="16.8">
      <c r="A497" s="16" t="str">
        <f t="shared" si="7"/>
        <v>5021_1</v>
      </c>
      <c r="B497" s="126" t="s">
        <v>814</v>
      </c>
      <c r="C497" s="126" t="s">
        <v>2852</v>
      </c>
      <c r="D497" s="127">
        <v>3</v>
      </c>
      <c r="E497" s="127">
        <v>1</v>
      </c>
    </row>
    <row r="498" spans="1:5" ht="16.8">
      <c r="A498" s="16" t="str">
        <f t="shared" si="7"/>
        <v>5021_2</v>
      </c>
      <c r="B498" s="126" t="s">
        <v>814</v>
      </c>
      <c r="C498" s="126" t="s">
        <v>2848</v>
      </c>
      <c r="D498" s="127">
        <v>3</v>
      </c>
      <c r="E498" s="127">
        <v>2</v>
      </c>
    </row>
    <row r="499" spans="1:5" ht="16.8">
      <c r="A499" s="16" t="str">
        <f t="shared" si="7"/>
        <v>5021_3</v>
      </c>
      <c r="B499" s="126" t="s">
        <v>814</v>
      </c>
      <c r="C499" s="126" t="s">
        <v>2847</v>
      </c>
      <c r="D499" s="127">
        <v>2</v>
      </c>
      <c r="E499" s="127">
        <v>3</v>
      </c>
    </row>
    <row r="500" spans="1:5" ht="16.8">
      <c r="A500" s="16" t="str">
        <f t="shared" si="7"/>
        <v>5022_1</v>
      </c>
      <c r="B500" s="126" t="s">
        <v>798</v>
      </c>
      <c r="C500" s="126" t="s">
        <v>2848</v>
      </c>
      <c r="D500" s="127">
        <v>4</v>
      </c>
      <c r="E500" s="127">
        <v>1</v>
      </c>
    </row>
    <row r="501" spans="1:5" ht="16.8">
      <c r="A501" s="16" t="str">
        <f t="shared" si="7"/>
        <v>5022_2</v>
      </c>
      <c r="B501" s="126" t="s">
        <v>798</v>
      </c>
      <c r="C501" s="126" t="s">
        <v>2847</v>
      </c>
      <c r="D501" s="127">
        <v>2</v>
      </c>
      <c r="E501" s="127">
        <v>2</v>
      </c>
    </row>
    <row r="502" spans="1:5" ht="16.8">
      <c r="A502" s="16" t="str">
        <f t="shared" si="7"/>
        <v>5022_3</v>
      </c>
      <c r="B502" s="126" t="s">
        <v>798</v>
      </c>
      <c r="C502" s="126" t="s">
        <v>1126</v>
      </c>
      <c r="D502" s="127">
        <v>2</v>
      </c>
      <c r="E502" s="127">
        <v>3</v>
      </c>
    </row>
    <row r="503" spans="1:5" ht="16.8">
      <c r="A503" s="16" t="str">
        <f t="shared" si="7"/>
        <v>5023_1</v>
      </c>
      <c r="B503" s="126" t="s">
        <v>800</v>
      </c>
      <c r="C503" s="126" t="s">
        <v>2850</v>
      </c>
      <c r="D503" s="127">
        <v>1</v>
      </c>
      <c r="E503" s="127">
        <v>1</v>
      </c>
    </row>
    <row r="504" spans="1:5" ht="16.8">
      <c r="A504" s="16" t="str">
        <f t="shared" si="7"/>
        <v>5023_2</v>
      </c>
      <c r="B504" s="126" t="s">
        <v>800</v>
      </c>
      <c r="C504" s="126" t="s">
        <v>2848</v>
      </c>
      <c r="D504" s="127">
        <v>1</v>
      </c>
      <c r="E504" s="127">
        <v>2</v>
      </c>
    </row>
    <row r="505" spans="1:5" ht="16.8">
      <c r="A505" s="16" t="str">
        <f t="shared" si="7"/>
        <v>5023_3</v>
      </c>
      <c r="B505" s="126" t="s">
        <v>800</v>
      </c>
      <c r="C505" s="126" t="s">
        <v>2847</v>
      </c>
      <c r="D505" s="127">
        <v>1</v>
      </c>
      <c r="E505" s="127">
        <v>3</v>
      </c>
    </row>
    <row r="506" spans="1:5" ht="16.8">
      <c r="A506" s="16" t="str">
        <f t="shared" si="7"/>
        <v>5025_1</v>
      </c>
      <c r="B506" s="126" t="s">
        <v>794</v>
      </c>
      <c r="C506" s="126" t="s">
        <v>2852</v>
      </c>
      <c r="D506" s="127">
        <v>2</v>
      </c>
      <c r="E506" s="127">
        <v>1</v>
      </c>
    </row>
    <row r="507" spans="1:5" ht="16.8">
      <c r="A507" s="16" t="str">
        <f t="shared" si="7"/>
        <v>5025_2</v>
      </c>
      <c r="B507" s="126" t="s">
        <v>794</v>
      </c>
      <c r="C507" s="126" t="s">
        <v>2848</v>
      </c>
      <c r="D507" s="127">
        <v>1</v>
      </c>
      <c r="E507" s="127">
        <v>2</v>
      </c>
    </row>
    <row r="508" spans="1:5" ht="16.8">
      <c r="A508" s="16" t="str">
        <f t="shared" si="7"/>
        <v>5026_1</v>
      </c>
      <c r="B508" s="126" t="s">
        <v>793</v>
      </c>
      <c r="C508" s="126" t="s">
        <v>2847</v>
      </c>
      <c r="D508" s="127">
        <v>2</v>
      </c>
      <c r="E508" s="127">
        <v>1</v>
      </c>
    </row>
    <row r="509" spans="1:5" ht="16.8">
      <c r="A509" s="16" t="str">
        <f t="shared" si="7"/>
        <v>5026_2</v>
      </c>
      <c r="B509" s="126" t="s">
        <v>793</v>
      </c>
      <c r="C509" s="126" t="s">
        <v>2853</v>
      </c>
      <c r="D509" s="127">
        <v>1</v>
      </c>
      <c r="E509" s="127">
        <v>2</v>
      </c>
    </row>
    <row r="510" spans="1:5" ht="16.8">
      <c r="A510" s="16" t="str">
        <f t="shared" si="7"/>
        <v>5026_3</v>
      </c>
      <c r="B510" s="126" t="s">
        <v>793</v>
      </c>
      <c r="C510" s="126" t="s">
        <v>2848</v>
      </c>
      <c r="D510" s="127">
        <v>1</v>
      </c>
      <c r="E510" s="127">
        <v>3</v>
      </c>
    </row>
    <row r="511" spans="1:5" ht="16.8">
      <c r="A511" s="16" t="str">
        <f t="shared" si="7"/>
        <v>5027_1</v>
      </c>
      <c r="B511" s="126" t="s">
        <v>802</v>
      </c>
      <c r="C511" s="126" t="s">
        <v>2847</v>
      </c>
      <c r="D511" s="127">
        <v>10</v>
      </c>
      <c r="E511" s="127">
        <v>1</v>
      </c>
    </row>
    <row r="512" spans="1:5" ht="16.8">
      <c r="A512" s="16" t="str">
        <f t="shared" si="7"/>
        <v>5027_2</v>
      </c>
      <c r="B512" s="126" t="s">
        <v>802</v>
      </c>
      <c r="C512" s="126" t="s">
        <v>2848</v>
      </c>
      <c r="D512" s="127">
        <v>4</v>
      </c>
      <c r="E512" s="127">
        <v>2</v>
      </c>
    </row>
    <row r="513" spans="1:5" ht="16.8">
      <c r="A513" s="16" t="str">
        <f t="shared" si="7"/>
        <v>5027_3</v>
      </c>
      <c r="B513" s="126" t="s">
        <v>802</v>
      </c>
      <c r="C513" s="126" t="s">
        <v>2849</v>
      </c>
      <c r="D513" s="127">
        <v>3</v>
      </c>
      <c r="E513" s="127">
        <v>3</v>
      </c>
    </row>
    <row r="514" spans="1:5" ht="16.8">
      <c r="A514" s="16" t="str">
        <f t="shared" si="7"/>
        <v>5083_1</v>
      </c>
      <c r="B514" s="126" t="s">
        <v>4105</v>
      </c>
      <c r="C514" s="126" t="s">
        <v>1125</v>
      </c>
      <c r="D514" s="127">
        <v>2</v>
      </c>
      <c r="E514" s="127">
        <v>1</v>
      </c>
    </row>
    <row r="515" spans="1:5" ht="16.8">
      <c r="A515" s="16" t="str">
        <f t="shared" ref="A515:A578" si="8">B515&amp;"_"&amp;E515</f>
        <v>5083_2</v>
      </c>
      <c r="B515" s="126" t="s">
        <v>4105</v>
      </c>
      <c r="C515" s="126" t="s">
        <v>1124</v>
      </c>
      <c r="D515" s="127">
        <v>1</v>
      </c>
      <c r="E515" s="127">
        <v>2</v>
      </c>
    </row>
    <row r="516" spans="1:5" ht="16.8">
      <c r="A516" s="16" t="str">
        <f t="shared" si="8"/>
        <v>5083_3</v>
      </c>
      <c r="B516" s="126" t="s">
        <v>4105</v>
      </c>
      <c r="C516" s="126" t="s">
        <v>2847</v>
      </c>
      <c r="D516" s="127">
        <v>1</v>
      </c>
      <c r="E516" s="127">
        <v>3</v>
      </c>
    </row>
    <row r="517" spans="1:5" ht="16.8">
      <c r="A517" s="16" t="str">
        <f t="shared" si="8"/>
        <v>5098_1</v>
      </c>
      <c r="B517" s="126" t="s">
        <v>738</v>
      </c>
      <c r="C517" s="126" t="s">
        <v>2848</v>
      </c>
      <c r="D517" s="127">
        <v>18</v>
      </c>
      <c r="E517" s="127">
        <v>1</v>
      </c>
    </row>
    <row r="518" spans="1:5" ht="16.8">
      <c r="A518" s="16" t="str">
        <f t="shared" si="8"/>
        <v>5098_2</v>
      </c>
      <c r="B518" s="126" t="s">
        <v>738</v>
      </c>
      <c r="C518" s="126" t="s">
        <v>2847</v>
      </c>
      <c r="D518" s="127">
        <v>5</v>
      </c>
      <c r="E518" s="127">
        <v>2</v>
      </c>
    </row>
    <row r="519" spans="1:5" ht="16.8">
      <c r="A519" s="16" t="str">
        <f t="shared" si="8"/>
        <v>5098_3</v>
      </c>
      <c r="B519" s="126" t="s">
        <v>738</v>
      </c>
      <c r="C519" s="126" t="s">
        <v>2851</v>
      </c>
      <c r="D519" s="127">
        <v>3</v>
      </c>
      <c r="E519" s="127">
        <v>3</v>
      </c>
    </row>
    <row r="520" spans="1:5" ht="16.8">
      <c r="A520" s="16" t="str">
        <f t="shared" si="8"/>
        <v>5099_1</v>
      </c>
      <c r="B520" s="126" t="s">
        <v>803</v>
      </c>
      <c r="C520" s="126" t="s">
        <v>2848</v>
      </c>
      <c r="D520" s="127">
        <v>42</v>
      </c>
      <c r="E520" s="127">
        <v>1</v>
      </c>
    </row>
    <row r="521" spans="1:5" ht="16.8">
      <c r="A521" s="16" t="str">
        <f t="shared" si="8"/>
        <v>5099_2</v>
      </c>
      <c r="B521" s="126" t="s">
        <v>803</v>
      </c>
      <c r="C521" s="126" t="s">
        <v>2847</v>
      </c>
      <c r="D521" s="127">
        <v>35</v>
      </c>
      <c r="E521" s="127">
        <v>2</v>
      </c>
    </row>
    <row r="522" spans="1:5" ht="16.8">
      <c r="A522" s="16" t="str">
        <f t="shared" si="8"/>
        <v>5099_3</v>
      </c>
      <c r="B522" s="126" t="s">
        <v>803</v>
      </c>
      <c r="C522" s="126" t="s">
        <v>2851</v>
      </c>
      <c r="D522" s="127">
        <v>11</v>
      </c>
      <c r="E522" s="127">
        <v>3</v>
      </c>
    </row>
    <row r="523" spans="1:5" ht="16.8">
      <c r="A523" s="16" t="str">
        <f t="shared" si="8"/>
        <v>6101_1</v>
      </c>
      <c r="B523" s="126" t="s">
        <v>763</v>
      </c>
      <c r="C523" s="126" t="s">
        <v>2847</v>
      </c>
      <c r="D523" s="127">
        <v>10</v>
      </c>
      <c r="E523" s="127">
        <v>1</v>
      </c>
    </row>
    <row r="524" spans="1:5" ht="16.8">
      <c r="A524" s="16" t="str">
        <f t="shared" si="8"/>
        <v>6101_2</v>
      </c>
      <c r="B524" s="126" t="s">
        <v>763</v>
      </c>
      <c r="C524" s="126" t="s">
        <v>2848</v>
      </c>
      <c r="D524" s="127">
        <v>7</v>
      </c>
      <c r="E524" s="127">
        <v>2</v>
      </c>
    </row>
    <row r="525" spans="1:5" ht="16.8">
      <c r="A525" s="16" t="str">
        <f t="shared" si="8"/>
        <v>6101_3</v>
      </c>
      <c r="B525" s="126" t="s">
        <v>763</v>
      </c>
      <c r="C525" s="126" t="s">
        <v>2854</v>
      </c>
      <c r="D525" s="127">
        <v>1</v>
      </c>
      <c r="E525" s="127">
        <v>3</v>
      </c>
    </row>
    <row r="526" spans="1:5" ht="16.8">
      <c r="A526" s="16" t="str">
        <f t="shared" si="8"/>
        <v>6103_1</v>
      </c>
      <c r="B526" s="126" t="s">
        <v>828</v>
      </c>
      <c r="C526" s="126" t="s">
        <v>2848</v>
      </c>
      <c r="D526" s="127">
        <v>2</v>
      </c>
      <c r="E526" s="127">
        <v>1</v>
      </c>
    </row>
    <row r="527" spans="1:5" ht="16.8">
      <c r="A527" s="16" t="str">
        <f t="shared" si="8"/>
        <v>6103_2</v>
      </c>
      <c r="B527" s="126" t="s">
        <v>828</v>
      </c>
      <c r="C527" s="126" t="s">
        <v>2854</v>
      </c>
      <c r="D527" s="127">
        <v>1</v>
      </c>
      <c r="E527" s="127">
        <v>2</v>
      </c>
    </row>
    <row r="528" spans="1:5" ht="16.8">
      <c r="A528" s="16" t="str">
        <f t="shared" si="8"/>
        <v>6104_1</v>
      </c>
      <c r="B528" s="126" t="s">
        <v>834</v>
      </c>
      <c r="C528" s="126" t="s">
        <v>2853</v>
      </c>
      <c r="D528" s="127">
        <v>1</v>
      </c>
      <c r="E528" s="127">
        <v>1</v>
      </c>
    </row>
    <row r="529" spans="1:5" ht="16.8">
      <c r="A529" s="16" t="str">
        <f t="shared" si="8"/>
        <v>6104_2</v>
      </c>
      <c r="B529" s="126" t="s">
        <v>834</v>
      </c>
      <c r="C529" s="126" t="s">
        <v>1126</v>
      </c>
      <c r="D529" s="127">
        <v>1</v>
      </c>
      <c r="E529" s="127">
        <v>2</v>
      </c>
    </row>
    <row r="530" spans="1:5" ht="16.8">
      <c r="A530" s="16" t="str">
        <f t="shared" si="8"/>
        <v>6105_1</v>
      </c>
      <c r="B530" s="126" t="s">
        <v>835</v>
      </c>
      <c r="C530" s="126" t="s">
        <v>2847</v>
      </c>
      <c r="D530" s="127">
        <v>2</v>
      </c>
      <c r="E530" s="127">
        <v>1</v>
      </c>
    </row>
    <row r="531" spans="1:5" ht="16.8">
      <c r="A531" s="16" t="str">
        <f t="shared" si="8"/>
        <v>6105_2</v>
      </c>
      <c r="B531" s="126" t="s">
        <v>835</v>
      </c>
      <c r="C531" s="126" t="s">
        <v>1126</v>
      </c>
      <c r="D531" s="127">
        <v>1</v>
      </c>
      <c r="E531" s="127">
        <v>2</v>
      </c>
    </row>
    <row r="532" spans="1:5" ht="16.8">
      <c r="A532" s="16" t="str">
        <f t="shared" si="8"/>
        <v>6106_1</v>
      </c>
      <c r="B532" s="126" t="s">
        <v>829</v>
      </c>
      <c r="C532" s="126" t="s">
        <v>1124</v>
      </c>
      <c r="D532" s="127">
        <v>1</v>
      </c>
      <c r="E532" s="127">
        <v>1</v>
      </c>
    </row>
    <row r="533" spans="1:5" ht="16.8">
      <c r="A533" s="16" t="str">
        <f t="shared" si="8"/>
        <v>6106_2</v>
      </c>
      <c r="B533" s="126" t="s">
        <v>829</v>
      </c>
      <c r="C533" s="126" t="s">
        <v>1125</v>
      </c>
      <c r="D533" s="127">
        <v>1</v>
      </c>
      <c r="E533" s="127">
        <v>2</v>
      </c>
    </row>
    <row r="534" spans="1:5" ht="16.8">
      <c r="A534" s="16" t="str">
        <f t="shared" si="8"/>
        <v>6106_3</v>
      </c>
      <c r="B534" s="126" t="s">
        <v>829</v>
      </c>
      <c r="C534" s="126" t="s">
        <v>2848</v>
      </c>
      <c r="D534" s="127">
        <v>1</v>
      </c>
      <c r="E534" s="127">
        <v>3</v>
      </c>
    </row>
    <row r="535" spans="1:5" ht="16.8">
      <c r="A535" s="16" t="str">
        <f t="shared" si="8"/>
        <v>6107_1</v>
      </c>
      <c r="B535" s="126" t="s">
        <v>819</v>
      </c>
      <c r="C535" s="126" t="s">
        <v>2854</v>
      </c>
      <c r="D535" s="127">
        <v>3</v>
      </c>
      <c r="E535" s="127">
        <v>1</v>
      </c>
    </row>
    <row r="536" spans="1:5" ht="16.8">
      <c r="A536" s="16" t="str">
        <f t="shared" si="8"/>
        <v>6107_2</v>
      </c>
      <c r="B536" s="126" t="s">
        <v>819</v>
      </c>
      <c r="C536" s="126" t="s">
        <v>2852</v>
      </c>
      <c r="D536" s="127">
        <v>2</v>
      </c>
      <c r="E536" s="127">
        <v>2</v>
      </c>
    </row>
    <row r="537" spans="1:5" ht="16.8">
      <c r="A537" s="16" t="str">
        <f t="shared" si="8"/>
        <v>6107_3</v>
      </c>
      <c r="B537" s="126" t="s">
        <v>819</v>
      </c>
      <c r="C537" s="126" t="s">
        <v>1125</v>
      </c>
      <c r="D537" s="127">
        <v>2</v>
      </c>
      <c r="E537" s="127">
        <v>3</v>
      </c>
    </row>
    <row r="538" spans="1:5" ht="16.8">
      <c r="A538" s="16" t="str">
        <f t="shared" si="8"/>
        <v>6108_1</v>
      </c>
      <c r="B538" s="126" t="s">
        <v>838</v>
      </c>
      <c r="C538" s="126" t="s">
        <v>2847</v>
      </c>
      <c r="D538" s="127">
        <v>6</v>
      </c>
      <c r="E538" s="127">
        <v>1</v>
      </c>
    </row>
    <row r="539" spans="1:5" ht="16.8">
      <c r="A539" s="16" t="str">
        <f t="shared" si="8"/>
        <v>6108_2</v>
      </c>
      <c r="B539" s="126" t="s">
        <v>838</v>
      </c>
      <c r="C539" s="126" t="s">
        <v>2848</v>
      </c>
      <c r="D539" s="127">
        <v>1</v>
      </c>
      <c r="E539" s="127">
        <v>2</v>
      </c>
    </row>
    <row r="540" spans="1:5" ht="16.8">
      <c r="A540" s="16" t="str">
        <f t="shared" si="8"/>
        <v>6109_1</v>
      </c>
      <c r="B540" s="126" t="s">
        <v>837</v>
      </c>
      <c r="C540" s="126" t="s">
        <v>1124</v>
      </c>
      <c r="D540" s="127">
        <v>1</v>
      </c>
      <c r="E540" s="127">
        <v>1</v>
      </c>
    </row>
    <row r="541" spans="1:5" ht="16.8">
      <c r="A541" s="16" t="str">
        <f t="shared" si="8"/>
        <v>6109_2</v>
      </c>
      <c r="B541" s="126" t="s">
        <v>837</v>
      </c>
      <c r="C541" s="126" t="s">
        <v>2852</v>
      </c>
      <c r="D541" s="127">
        <v>1</v>
      </c>
      <c r="E541" s="127">
        <v>2</v>
      </c>
    </row>
    <row r="542" spans="1:5" ht="16.8">
      <c r="A542" s="16" t="str">
        <f t="shared" si="8"/>
        <v>6109_3</v>
      </c>
      <c r="B542" s="126" t="s">
        <v>837</v>
      </c>
      <c r="C542" s="126" t="s">
        <v>1125</v>
      </c>
      <c r="D542" s="127">
        <v>1</v>
      </c>
      <c r="E542" s="127">
        <v>3</v>
      </c>
    </row>
    <row r="543" spans="1:5" ht="16.8">
      <c r="A543" s="16" t="str">
        <f t="shared" si="8"/>
        <v>6110_1</v>
      </c>
      <c r="B543" s="126" t="s">
        <v>826</v>
      </c>
      <c r="C543" s="126" t="s">
        <v>2847</v>
      </c>
      <c r="D543" s="127">
        <v>2</v>
      </c>
      <c r="E543" s="127">
        <v>1</v>
      </c>
    </row>
    <row r="544" spans="1:5" ht="16.8">
      <c r="A544" s="16" t="str">
        <f t="shared" si="8"/>
        <v>6110_2</v>
      </c>
      <c r="B544" s="126" t="s">
        <v>826</v>
      </c>
      <c r="C544" s="126" t="s">
        <v>1124</v>
      </c>
      <c r="D544" s="127">
        <v>1</v>
      </c>
      <c r="E544" s="127">
        <v>2</v>
      </c>
    </row>
    <row r="545" spans="1:5" ht="16.8">
      <c r="A545" s="16" t="str">
        <f t="shared" si="8"/>
        <v>6110_3</v>
      </c>
      <c r="B545" s="126" t="s">
        <v>826</v>
      </c>
      <c r="C545" s="126" t="s">
        <v>2852</v>
      </c>
      <c r="D545" s="127">
        <v>1</v>
      </c>
      <c r="E545" s="127">
        <v>3</v>
      </c>
    </row>
    <row r="546" spans="1:5" ht="16.8">
      <c r="A546" s="16" t="str">
        <f t="shared" si="8"/>
        <v>6111_1</v>
      </c>
      <c r="B546" s="126" t="s">
        <v>818</v>
      </c>
      <c r="C546" s="126" t="s">
        <v>2847</v>
      </c>
      <c r="D546" s="127">
        <v>5</v>
      </c>
      <c r="E546" s="127">
        <v>1</v>
      </c>
    </row>
    <row r="547" spans="1:5" ht="16.8">
      <c r="A547" s="16" t="str">
        <f t="shared" si="8"/>
        <v>6111_2</v>
      </c>
      <c r="B547" s="126" t="s">
        <v>818</v>
      </c>
      <c r="C547" s="126" t="s">
        <v>1124</v>
      </c>
      <c r="D547" s="127">
        <v>1</v>
      </c>
      <c r="E547" s="127">
        <v>2</v>
      </c>
    </row>
    <row r="548" spans="1:5" ht="16.8">
      <c r="A548" s="16" t="str">
        <f t="shared" si="8"/>
        <v>6111_3</v>
      </c>
      <c r="B548" s="126" t="s">
        <v>818</v>
      </c>
      <c r="C548" s="126" t="s">
        <v>2848</v>
      </c>
      <c r="D548" s="127">
        <v>1</v>
      </c>
      <c r="E548" s="127">
        <v>3</v>
      </c>
    </row>
    <row r="549" spans="1:5" ht="16.8">
      <c r="A549" s="16" t="str">
        <f t="shared" si="8"/>
        <v>6112_1</v>
      </c>
      <c r="B549" s="126" t="s">
        <v>752</v>
      </c>
      <c r="C549" s="126" t="s">
        <v>2848</v>
      </c>
      <c r="D549" s="127">
        <v>6</v>
      </c>
      <c r="E549" s="127">
        <v>1</v>
      </c>
    </row>
    <row r="550" spans="1:5" ht="16.8">
      <c r="A550" s="16" t="str">
        <f t="shared" si="8"/>
        <v>6112_2</v>
      </c>
      <c r="B550" s="126" t="s">
        <v>752</v>
      </c>
      <c r="C550" s="126" t="s">
        <v>1125</v>
      </c>
      <c r="D550" s="127">
        <v>1</v>
      </c>
      <c r="E550" s="127">
        <v>2</v>
      </c>
    </row>
    <row r="551" spans="1:5" ht="16.8">
      <c r="A551" s="16" t="str">
        <f t="shared" si="8"/>
        <v>6113_1</v>
      </c>
      <c r="B551" s="126" t="s">
        <v>821</v>
      </c>
      <c r="C551" s="126" t="s">
        <v>2847</v>
      </c>
      <c r="D551" s="127">
        <v>3</v>
      </c>
      <c r="E551" s="127">
        <v>1</v>
      </c>
    </row>
    <row r="552" spans="1:5" ht="16.8">
      <c r="A552" s="16" t="str">
        <f t="shared" si="8"/>
        <v>6113_2</v>
      </c>
      <c r="B552" s="126" t="s">
        <v>821</v>
      </c>
      <c r="C552" s="126" t="s">
        <v>2848</v>
      </c>
      <c r="D552" s="127">
        <v>1</v>
      </c>
      <c r="E552" s="127">
        <v>2</v>
      </c>
    </row>
    <row r="553" spans="1:5" ht="16.8">
      <c r="A553" s="16" t="str">
        <f t="shared" si="8"/>
        <v>6113_3</v>
      </c>
      <c r="B553" s="126" t="s">
        <v>821</v>
      </c>
      <c r="C553" s="126" t="s">
        <v>2849</v>
      </c>
      <c r="D553" s="127">
        <v>1</v>
      </c>
      <c r="E553" s="127">
        <v>3</v>
      </c>
    </row>
    <row r="554" spans="1:5" ht="16.8">
      <c r="A554" s="16" t="str">
        <f t="shared" si="8"/>
        <v>6114_1</v>
      </c>
      <c r="B554" s="126" t="s">
        <v>830</v>
      </c>
      <c r="C554" s="126" t="s">
        <v>1124</v>
      </c>
      <c r="D554" s="127">
        <v>1</v>
      </c>
      <c r="E554" s="127">
        <v>1</v>
      </c>
    </row>
    <row r="555" spans="1:5" ht="16.8">
      <c r="A555" s="16" t="str">
        <f t="shared" si="8"/>
        <v>6114_2</v>
      </c>
      <c r="B555" s="126" t="s">
        <v>830</v>
      </c>
      <c r="C555" s="126" t="s">
        <v>2847</v>
      </c>
      <c r="D555" s="127">
        <v>1</v>
      </c>
      <c r="E555" s="127">
        <v>2</v>
      </c>
    </row>
    <row r="556" spans="1:5" ht="16.8">
      <c r="A556" s="16" t="str">
        <f t="shared" si="8"/>
        <v>6115_1</v>
      </c>
      <c r="B556" s="126" t="s">
        <v>820</v>
      </c>
      <c r="C556" s="126" t="s">
        <v>2847</v>
      </c>
      <c r="D556" s="127">
        <v>2</v>
      </c>
      <c r="E556" s="127">
        <v>1</v>
      </c>
    </row>
    <row r="557" spans="1:5" ht="16.8">
      <c r="A557" s="16" t="str">
        <f t="shared" si="8"/>
        <v>6115_2</v>
      </c>
      <c r="B557" s="126" t="s">
        <v>820</v>
      </c>
      <c r="C557" s="126" t="s">
        <v>1124</v>
      </c>
      <c r="D557" s="127">
        <v>1</v>
      </c>
      <c r="E557" s="127">
        <v>2</v>
      </c>
    </row>
    <row r="558" spans="1:5" ht="16.8">
      <c r="A558" s="16" t="str">
        <f t="shared" si="8"/>
        <v>6115_3</v>
      </c>
      <c r="B558" s="126" t="s">
        <v>820</v>
      </c>
      <c r="C558" s="126" t="s">
        <v>2848</v>
      </c>
      <c r="D558" s="127">
        <v>1</v>
      </c>
      <c r="E558" s="127">
        <v>3</v>
      </c>
    </row>
    <row r="559" spans="1:5" ht="16.8">
      <c r="A559" s="16" t="str">
        <f t="shared" si="8"/>
        <v>6116_1</v>
      </c>
      <c r="B559" s="126" t="s">
        <v>743</v>
      </c>
      <c r="C559" s="126" t="s">
        <v>2848</v>
      </c>
      <c r="D559" s="127">
        <v>7</v>
      </c>
      <c r="E559" s="127">
        <v>1</v>
      </c>
    </row>
    <row r="560" spans="1:5" ht="16.8">
      <c r="A560" s="16" t="str">
        <f t="shared" si="8"/>
        <v>6116_2</v>
      </c>
      <c r="B560" s="126" t="s">
        <v>743</v>
      </c>
      <c r="C560" s="126" t="s">
        <v>2847</v>
      </c>
      <c r="D560" s="127">
        <v>4</v>
      </c>
      <c r="E560" s="127">
        <v>2</v>
      </c>
    </row>
    <row r="561" spans="1:5" ht="16.8">
      <c r="A561" s="16" t="str">
        <f t="shared" si="8"/>
        <v>6116_3</v>
      </c>
      <c r="B561" s="126" t="s">
        <v>743</v>
      </c>
      <c r="C561" s="126" t="s">
        <v>2849</v>
      </c>
      <c r="D561" s="127">
        <v>1</v>
      </c>
      <c r="E561" s="127">
        <v>3</v>
      </c>
    </row>
    <row r="562" spans="1:5" ht="16.8">
      <c r="A562" s="16" t="str">
        <f t="shared" si="8"/>
        <v>6117_1</v>
      </c>
      <c r="B562" s="126" t="s">
        <v>823</v>
      </c>
      <c r="C562" s="126" t="s">
        <v>2847</v>
      </c>
      <c r="D562" s="127">
        <v>2</v>
      </c>
      <c r="E562" s="127">
        <v>1</v>
      </c>
    </row>
    <row r="563" spans="1:5" ht="16.8">
      <c r="A563" s="16" t="str">
        <f t="shared" si="8"/>
        <v>6118_1</v>
      </c>
      <c r="B563" s="126" t="s">
        <v>827</v>
      </c>
      <c r="C563" s="126" t="s">
        <v>1124</v>
      </c>
      <c r="D563" s="127">
        <v>3</v>
      </c>
      <c r="E563" s="127">
        <v>1</v>
      </c>
    </row>
    <row r="564" spans="1:5" ht="16.8">
      <c r="A564" s="16" t="str">
        <f t="shared" si="8"/>
        <v>6118_2</v>
      </c>
      <c r="B564" s="126" t="s">
        <v>827</v>
      </c>
      <c r="C564" s="126" t="s">
        <v>2848</v>
      </c>
      <c r="D564" s="127">
        <v>3</v>
      </c>
      <c r="E564" s="127">
        <v>2</v>
      </c>
    </row>
    <row r="565" spans="1:5" ht="16.8">
      <c r="A565" s="16" t="str">
        <f t="shared" si="8"/>
        <v>6118_3</v>
      </c>
      <c r="B565" s="126" t="s">
        <v>827</v>
      </c>
      <c r="C565" s="126" t="s">
        <v>2847</v>
      </c>
      <c r="D565" s="127">
        <v>3</v>
      </c>
      <c r="E565" s="127">
        <v>3</v>
      </c>
    </row>
    <row r="566" spans="1:5" ht="16.8">
      <c r="A566" s="16" t="str">
        <f t="shared" si="8"/>
        <v>6119_1</v>
      </c>
      <c r="B566" s="126" t="s">
        <v>824</v>
      </c>
      <c r="C566" s="126" t="s">
        <v>2847</v>
      </c>
      <c r="D566" s="127">
        <v>4</v>
      </c>
      <c r="E566" s="127">
        <v>1</v>
      </c>
    </row>
    <row r="567" spans="1:5" ht="16.8">
      <c r="A567" s="16" t="str">
        <f t="shared" si="8"/>
        <v>6119_2</v>
      </c>
      <c r="B567" s="126" t="s">
        <v>824</v>
      </c>
      <c r="C567" s="126" t="s">
        <v>2848</v>
      </c>
      <c r="D567" s="127">
        <v>2</v>
      </c>
      <c r="E567" s="127">
        <v>2</v>
      </c>
    </row>
    <row r="568" spans="1:5" ht="16.8">
      <c r="A568" s="16" t="str">
        <f t="shared" si="8"/>
        <v>6119_3</v>
      </c>
      <c r="B568" s="126" t="s">
        <v>824</v>
      </c>
      <c r="C568" s="126" t="s">
        <v>1124</v>
      </c>
      <c r="D568" s="127">
        <v>1</v>
      </c>
      <c r="E568" s="127">
        <v>3</v>
      </c>
    </row>
    <row r="569" spans="1:5" ht="16.8">
      <c r="A569" s="16" t="str">
        <f t="shared" si="8"/>
        <v>6120_1</v>
      </c>
      <c r="B569" s="126" t="s">
        <v>836</v>
      </c>
      <c r="C569" s="126" t="s">
        <v>2848</v>
      </c>
      <c r="D569" s="127">
        <v>4</v>
      </c>
      <c r="E569" s="127">
        <v>1</v>
      </c>
    </row>
    <row r="570" spans="1:5" ht="16.8">
      <c r="A570" s="16" t="str">
        <f t="shared" si="8"/>
        <v>6120_2</v>
      </c>
      <c r="B570" s="126" t="s">
        <v>836</v>
      </c>
      <c r="C570" s="126" t="s">
        <v>2850</v>
      </c>
      <c r="D570" s="127">
        <v>1</v>
      </c>
      <c r="E570" s="127">
        <v>2</v>
      </c>
    </row>
    <row r="571" spans="1:5" ht="16.8">
      <c r="A571" s="16" t="str">
        <f t="shared" si="8"/>
        <v>6120_3</v>
      </c>
      <c r="B571" s="126" t="s">
        <v>836</v>
      </c>
      <c r="C571" s="126" t="s">
        <v>2847</v>
      </c>
      <c r="D571" s="127">
        <v>1</v>
      </c>
      <c r="E571" s="127">
        <v>3</v>
      </c>
    </row>
    <row r="572" spans="1:5" ht="16.8">
      <c r="A572" s="16" t="str">
        <f t="shared" si="8"/>
        <v>6121_1</v>
      </c>
      <c r="B572" s="126" t="s">
        <v>833</v>
      </c>
      <c r="C572" s="126" t="s">
        <v>2847</v>
      </c>
      <c r="D572" s="127">
        <v>3</v>
      </c>
      <c r="E572" s="127">
        <v>1</v>
      </c>
    </row>
    <row r="573" spans="1:5" ht="16.8">
      <c r="A573" s="16" t="str">
        <f t="shared" si="8"/>
        <v>6121_2</v>
      </c>
      <c r="B573" s="126" t="s">
        <v>833</v>
      </c>
      <c r="C573" s="126" t="s">
        <v>2848</v>
      </c>
      <c r="D573" s="127">
        <v>2</v>
      </c>
      <c r="E573" s="127">
        <v>2</v>
      </c>
    </row>
    <row r="574" spans="1:5" ht="16.8">
      <c r="A574" s="16" t="str">
        <f t="shared" si="8"/>
        <v>6121_3</v>
      </c>
      <c r="B574" s="126" t="s">
        <v>833</v>
      </c>
      <c r="C574" s="126" t="s">
        <v>2852</v>
      </c>
      <c r="D574" s="127">
        <v>1</v>
      </c>
      <c r="E574" s="127">
        <v>3</v>
      </c>
    </row>
    <row r="575" spans="1:5" ht="16.8">
      <c r="A575" s="16" t="str">
        <f t="shared" si="8"/>
        <v>6197_1</v>
      </c>
      <c r="B575" s="126" t="s">
        <v>855</v>
      </c>
      <c r="C575" s="126" t="s">
        <v>2848</v>
      </c>
      <c r="D575" s="127">
        <v>18</v>
      </c>
      <c r="E575" s="127">
        <v>1</v>
      </c>
    </row>
    <row r="576" spans="1:5" ht="16.8">
      <c r="A576" s="16" t="str">
        <f t="shared" si="8"/>
        <v>6197_2</v>
      </c>
      <c r="B576" s="126" t="s">
        <v>855</v>
      </c>
      <c r="C576" s="126" t="s">
        <v>2852</v>
      </c>
      <c r="D576" s="127">
        <v>4</v>
      </c>
      <c r="E576" s="127">
        <v>2</v>
      </c>
    </row>
    <row r="577" spans="1:5" ht="16.8">
      <c r="A577" s="16" t="str">
        <f t="shared" si="8"/>
        <v>6197_3</v>
      </c>
      <c r="B577" s="126" t="s">
        <v>855</v>
      </c>
      <c r="C577" s="126" t="s">
        <v>1125</v>
      </c>
      <c r="D577" s="127">
        <v>4</v>
      </c>
      <c r="E577" s="127">
        <v>3</v>
      </c>
    </row>
    <row r="578" spans="1:5" ht="16.8">
      <c r="A578" s="16" t="str">
        <f t="shared" si="8"/>
        <v>6198_1</v>
      </c>
      <c r="B578" s="126" t="s">
        <v>822</v>
      </c>
      <c r="C578" s="126" t="s">
        <v>2848</v>
      </c>
      <c r="D578" s="127">
        <v>12</v>
      </c>
      <c r="E578" s="127">
        <v>1</v>
      </c>
    </row>
    <row r="579" spans="1:5" ht="16.8">
      <c r="A579" s="16" t="str">
        <f t="shared" ref="A579:A642" si="9">B579&amp;"_"&amp;E579</f>
        <v>6198_2</v>
      </c>
      <c r="B579" s="126" t="s">
        <v>822</v>
      </c>
      <c r="C579" s="126" t="s">
        <v>2847</v>
      </c>
      <c r="D579" s="127">
        <v>11</v>
      </c>
      <c r="E579" s="127">
        <v>2</v>
      </c>
    </row>
    <row r="580" spans="1:5" ht="16.8">
      <c r="A580" s="16" t="str">
        <f t="shared" si="9"/>
        <v>6198_3</v>
      </c>
      <c r="B580" s="126" t="s">
        <v>822</v>
      </c>
      <c r="C580" s="126" t="s">
        <v>1125</v>
      </c>
      <c r="D580" s="127">
        <v>5</v>
      </c>
      <c r="E580" s="127">
        <v>3</v>
      </c>
    </row>
    <row r="581" spans="1:5" ht="16.8">
      <c r="A581" s="16" t="str">
        <f t="shared" si="9"/>
        <v>6199_1</v>
      </c>
      <c r="B581" s="126" t="s">
        <v>831</v>
      </c>
      <c r="C581" s="126" t="s">
        <v>2848</v>
      </c>
      <c r="D581" s="127">
        <v>44</v>
      </c>
      <c r="E581" s="127">
        <v>1</v>
      </c>
    </row>
    <row r="582" spans="1:5" ht="16.8">
      <c r="A582" s="16" t="str">
        <f t="shared" si="9"/>
        <v>6199_2</v>
      </c>
      <c r="B582" s="126" t="s">
        <v>831</v>
      </c>
      <c r="C582" s="126" t="s">
        <v>2847</v>
      </c>
      <c r="D582" s="127">
        <v>25</v>
      </c>
      <c r="E582" s="127">
        <v>2</v>
      </c>
    </row>
    <row r="583" spans="1:5" ht="16.8">
      <c r="A583" s="16" t="str">
        <f t="shared" si="9"/>
        <v>6199_3</v>
      </c>
      <c r="B583" s="126" t="s">
        <v>831</v>
      </c>
      <c r="C583" s="126" t="s">
        <v>1125</v>
      </c>
      <c r="D583" s="127">
        <v>18</v>
      </c>
      <c r="E583" s="127">
        <v>3</v>
      </c>
    </row>
    <row r="584" spans="1:5" ht="16.8">
      <c r="A584" s="16" t="str">
        <f t="shared" si="9"/>
        <v>7601_1</v>
      </c>
      <c r="B584" s="126" t="s">
        <v>817</v>
      </c>
      <c r="C584" s="126" t="s">
        <v>2848</v>
      </c>
      <c r="D584" s="127">
        <v>6</v>
      </c>
      <c r="E584" s="127">
        <v>1</v>
      </c>
    </row>
    <row r="585" spans="1:5" ht="16.8">
      <c r="A585" s="16" t="str">
        <f t="shared" si="9"/>
        <v>7601_2</v>
      </c>
      <c r="B585" s="126" t="s">
        <v>817</v>
      </c>
      <c r="C585" s="126" t="s">
        <v>2847</v>
      </c>
      <c r="D585" s="127">
        <v>4</v>
      </c>
      <c r="E585" s="127">
        <v>2</v>
      </c>
    </row>
    <row r="586" spans="1:5" ht="16.8">
      <c r="A586" s="16" t="str">
        <f t="shared" si="9"/>
        <v>7601_3</v>
      </c>
      <c r="B586" s="126" t="s">
        <v>817</v>
      </c>
      <c r="C586" s="126" t="s">
        <v>2853</v>
      </c>
      <c r="D586" s="127">
        <v>3</v>
      </c>
      <c r="E586" s="127">
        <v>3</v>
      </c>
    </row>
    <row r="587" spans="1:5" ht="16.8">
      <c r="A587" s="16" t="str">
        <f t="shared" si="9"/>
        <v>7602_1</v>
      </c>
      <c r="B587" s="126" t="s">
        <v>840</v>
      </c>
      <c r="C587" s="126" t="s">
        <v>2848</v>
      </c>
      <c r="D587" s="127">
        <v>11</v>
      </c>
      <c r="E587" s="127">
        <v>1</v>
      </c>
    </row>
    <row r="588" spans="1:5" ht="16.8">
      <c r="A588" s="16" t="str">
        <f t="shared" si="9"/>
        <v>7602_2</v>
      </c>
      <c r="B588" s="126" t="s">
        <v>840</v>
      </c>
      <c r="C588" s="126" t="s">
        <v>2847</v>
      </c>
      <c r="D588" s="127">
        <v>5</v>
      </c>
      <c r="E588" s="127">
        <v>2</v>
      </c>
    </row>
    <row r="589" spans="1:5" ht="16.8">
      <c r="A589" s="16" t="str">
        <f t="shared" si="9"/>
        <v>7602_3</v>
      </c>
      <c r="B589" s="126" t="s">
        <v>840</v>
      </c>
      <c r="C589" s="126" t="s">
        <v>2853</v>
      </c>
      <c r="D589" s="127">
        <v>3</v>
      </c>
      <c r="E589" s="127">
        <v>3</v>
      </c>
    </row>
    <row r="590" spans="1:5" ht="16.8">
      <c r="A590" s="16" t="str">
        <f t="shared" si="9"/>
        <v>7603_1</v>
      </c>
      <c r="B590" s="126" t="s">
        <v>784</v>
      </c>
      <c r="C590" s="126" t="s">
        <v>2848</v>
      </c>
      <c r="D590" s="127">
        <v>26</v>
      </c>
      <c r="E590" s="127">
        <v>1</v>
      </c>
    </row>
    <row r="591" spans="1:5" ht="16.8">
      <c r="A591" s="16" t="str">
        <f t="shared" si="9"/>
        <v>7603_2</v>
      </c>
      <c r="B591" s="126" t="s">
        <v>784</v>
      </c>
      <c r="C591" s="126" t="s">
        <v>2847</v>
      </c>
      <c r="D591" s="127">
        <v>19</v>
      </c>
      <c r="E591" s="127">
        <v>2</v>
      </c>
    </row>
    <row r="592" spans="1:5" ht="16.8">
      <c r="A592" s="16" t="str">
        <f t="shared" si="9"/>
        <v>7603_3</v>
      </c>
      <c r="B592" s="126" t="s">
        <v>784</v>
      </c>
      <c r="C592" s="126" t="s">
        <v>1124</v>
      </c>
      <c r="D592" s="127">
        <v>9</v>
      </c>
      <c r="E592" s="127">
        <v>3</v>
      </c>
    </row>
    <row r="593" spans="1:5" ht="16.8">
      <c r="A593" s="16" t="str">
        <f t="shared" si="9"/>
        <v>7604_1</v>
      </c>
      <c r="B593" s="126" t="s">
        <v>807</v>
      </c>
      <c r="C593" s="126" t="s">
        <v>2848</v>
      </c>
      <c r="D593" s="127">
        <v>26</v>
      </c>
      <c r="E593" s="127">
        <v>1</v>
      </c>
    </row>
    <row r="594" spans="1:5" ht="16.8">
      <c r="A594" s="16" t="str">
        <f t="shared" si="9"/>
        <v>7604_2</v>
      </c>
      <c r="B594" s="126" t="s">
        <v>807</v>
      </c>
      <c r="C594" s="126" t="s">
        <v>2847</v>
      </c>
      <c r="D594" s="127">
        <v>22</v>
      </c>
      <c r="E594" s="127">
        <v>2</v>
      </c>
    </row>
    <row r="595" spans="1:5" ht="16.8">
      <c r="A595" s="16" t="str">
        <f t="shared" si="9"/>
        <v>7604_3</v>
      </c>
      <c r="B595" s="126" t="s">
        <v>807</v>
      </c>
      <c r="C595" s="126" t="s">
        <v>2849</v>
      </c>
      <c r="D595" s="127">
        <v>13</v>
      </c>
      <c r="E595" s="127">
        <v>3</v>
      </c>
    </row>
    <row r="596" spans="1:5" ht="16.8">
      <c r="A596" s="16" t="str">
        <f t="shared" si="9"/>
        <v>7605_1</v>
      </c>
      <c r="B596" s="126" t="s">
        <v>849</v>
      </c>
      <c r="C596" s="126" t="s">
        <v>2848</v>
      </c>
      <c r="D596" s="127">
        <v>21</v>
      </c>
      <c r="E596" s="127">
        <v>1</v>
      </c>
    </row>
    <row r="597" spans="1:5" ht="16.8">
      <c r="A597" s="16" t="str">
        <f t="shared" si="9"/>
        <v>7605_2</v>
      </c>
      <c r="B597" s="126" t="s">
        <v>849</v>
      </c>
      <c r="C597" s="126" t="s">
        <v>2847</v>
      </c>
      <c r="D597" s="127">
        <v>18</v>
      </c>
      <c r="E597" s="127">
        <v>2</v>
      </c>
    </row>
    <row r="598" spans="1:5" ht="16.8">
      <c r="A598" s="16" t="str">
        <f t="shared" si="9"/>
        <v>7605_3</v>
      </c>
      <c r="B598" s="126" t="s">
        <v>849</v>
      </c>
      <c r="C598" s="126" t="s">
        <v>1125</v>
      </c>
      <c r="D598" s="127">
        <v>4</v>
      </c>
      <c r="E598" s="127">
        <v>3</v>
      </c>
    </row>
    <row r="599" spans="1:5" ht="16.8">
      <c r="A599" s="16" t="str">
        <f t="shared" si="9"/>
        <v>7606_1</v>
      </c>
      <c r="B599" s="126" t="s">
        <v>860</v>
      </c>
      <c r="C599" s="126" t="s">
        <v>2848</v>
      </c>
      <c r="D599" s="127">
        <v>14</v>
      </c>
      <c r="E599" s="127">
        <v>1</v>
      </c>
    </row>
    <row r="600" spans="1:5" ht="16.8">
      <c r="A600" s="16" t="str">
        <f t="shared" si="9"/>
        <v>7606_2</v>
      </c>
      <c r="B600" s="126" t="s">
        <v>860</v>
      </c>
      <c r="C600" s="126" t="s">
        <v>2847</v>
      </c>
      <c r="D600" s="127">
        <v>12</v>
      </c>
      <c r="E600" s="127">
        <v>2</v>
      </c>
    </row>
    <row r="601" spans="1:5" ht="16.8">
      <c r="A601" s="16" t="str">
        <f t="shared" si="9"/>
        <v>7606_3</v>
      </c>
      <c r="B601" s="126" t="s">
        <v>860</v>
      </c>
      <c r="C601" s="126" t="s">
        <v>1125</v>
      </c>
      <c r="D601" s="127">
        <v>7</v>
      </c>
      <c r="E601" s="127">
        <v>3</v>
      </c>
    </row>
    <row r="602" spans="1:5" ht="16.8">
      <c r="A602" s="16" t="str">
        <f t="shared" si="9"/>
        <v>7607_1</v>
      </c>
      <c r="B602" s="126" t="s">
        <v>844</v>
      </c>
      <c r="C602" s="126" t="s">
        <v>1125</v>
      </c>
      <c r="D602" s="127">
        <v>4</v>
      </c>
      <c r="E602" s="127">
        <v>1</v>
      </c>
    </row>
    <row r="603" spans="1:5" ht="16.8">
      <c r="A603" s="16" t="str">
        <f t="shared" si="9"/>
        <v>7607_2</v>
      </c>
      <c r="B603" s="126" t="s">
        <v>844</v>
      </c>
      <c r="C603" s="126" t="s">
        <v>2847</v>
      </c>
      <c r="D603" s="127">
        <v>2</v>
      </c>
      <c r="E603" s="127">
        <v>2</v>
      </c>
    </row>
    <row r="604" spans="1:5" ht="16.8">
      <c r="A604" s="16" t="str">
        <f t="shared" si="9"/>
        <v>7607_3</v>
      </c>
      <c r="B604" s="126" t="s">
        <v>844</v>
      </c>
      <c r="C604" s="126" t="s">
        <v>2848</v>
      </c>
      <c r="D604" s="127">
        <v>1</v>
      </c>
      <c r="E604" s="127">
        <v>3</v>
      </c>
    </row>
    <row r="605" spans="1:5" ht="16.8">
      <c r="A605" s="16" t="str">
        <f t="shared" si="9"/>
        <v>7608_1</v>
      </c>
      <c r="B605" s="126" t="s">
        <v>845</v>
      </c>
      <c r="C605" s="126" t="s">
        <v>1125</v>
      </c>
      <c r="D605" s="127">
        <v>4</v>
      </c>
      <c r="E605" s="127">
        <v>1</v>
      </c>
    </row>
    <row r="606" spans="1:5" ht="16.8">
      <c r="A606" s="16" t="str">
        <f t="shared" si="9"/>
        <v>7608_2</v>
      </c>
      <c r="B606" s="126" t="s">
        <v>845</v>
      </c>
      <c r="C606" s="126" t="s">
        <v>2848</v>
      </c>
      <c r="D606" s="127">
        <v>4</v>
      </c>
      <c r="E606" s="127">
        <v>2</v>
      </c>
    </row>
    <row r="607" spans="1:5" ht="16.8">
      <c r="A607" s="16" t="str">
        <f t="shared" si="9"/>
        <v>7608_3</v>
      </c>
      <c r="B607" s="126" t="s">
        <v>845</v>
      </c>
      <c r="C607" s="126" t="s">
        <v>1124</v>
      </c>
      <c r="D607" s="127">
        <v>3</v>
      </c>
      <c r="E607" s="127">
        <v>3</v>
      </c>
    </row>
    <row r="608" spans="1:5" ht="16.8">
      <c r="A608" s="16" t="str">
        <f t="shared" si="9"/>
        <v>7609_1</v>
      </c>
      <c r="B608" s="126" t="s">
        <v>832</v>
      </c>
      <c r="C608" s="126" t="s">
        <v>2848</v>
      </c>
      <c r="D608" s="127">
        <v>33</v>
      </c>
      <c r="E608" s="127">
        <v>1</v>
      </c>
    </row>
    <row r="609" spans="1:5" ht="16.8">
      <c r="A609" s="16" t="str">
        <f t="shared" si="9"/>
        <v>7609_2</v>
      </c>
      <c r="B609" s="126" t="s">
        <v>832</v>
      </c>
      <c r="C609" s="126" t="s">
        <v>2847</v>
      </c>
      <c r="D609" s="127">
        <v>28</v>
      </c>
      <c r="E609" s="127">
        <v>2</v>
      </c>
    </row>
    <row r="610" spans="1:5" ht="16.8">
      <c r="A610" s="16" t="str">
        <f t="shared" si="9"/>
        <v>7609_3</v>
      </c>
      <c r="B610" s="126" t="s">
        <v>832</v>
      </c>
      <c r="C610" s="126" t="s">
        <v>1125</v>
      </c>
      <c r="D610" s="127">
        <v>8</v>
      </c>
      <c r="E610" s="127">
        <v>3</v>
      </c>
    </row>
    <row r="611" spans="1:5" ht="16.8">
      <c r="A611" s="16" t="str">
        <f t="shared" si="9"/>
        <v>7610_1</v>
      </c>
      <c r="B611" s="126" t="s">
        <v>749</v>
      </c>
      <c r="C611" s="126" t="s">
        <v>2848</v>
      </c>
      <c r="D611" s="127">
        <v>21</v>
      </c>
      <c r="E611" s="127">
        <v>1</v>
      </c>
    </row>
    <row r="612" spans="1:5" ht="16.8">
      <c r="A612" s="16" t="str">
        <f t="shared" si="9"/>
        <v>7610_2</v>
      </c>
      <c r="B612" s="126" t="s">
        <v>749</v>
      </c>
      <c r="C612" s="126" t="s">
        <v>2847</v>
      </c>
      <c r="D612" s="127">
        <v>9</v>
      </c>
      <c r="E612" s="127">
        <v>2</v>
      </c>
    </row>
    <row r="613" spans="1:5" ht="16.8">
      <c r="A613" s="16" t="str">
        <f t="shared" si="9"/>
        <v>7610_3</v>
      </c>
      <c r="B613" s="126" t="s">
        <v>749</v>
      </c>
      <c r="C613" s="126" t="s">
        <v>2852</v>
      </c>
      <c r="D613" s="127">
        <v>3</v>
      </c>
      <c r="E613" s="127">
        <v>3</v>
      </c>
    </row>
    <row r="614" spans="1:5" ht="16.8">
      <c r="A614" s="16" t="str">
        <f t="shared" si="9"/>
        <v>7611_1</v>
      </c>
      <c r="B614" s="126" t="s">
        <v>839</v>
      </c>
      <c r="C614" s="126" t="s">
        <v>2848</v>
      </c>
      <c r="D614" s="127">
        <v>18</v>
      </c>
      <c r="E614" s="127">
        <v>1</v>
      </c>
    </row>
    <row r="615" spans="1:5" ht="16.8">
      <c r="A615" s="16" t="str">
        <f t="shared" si="9"/>
        <v>7611_2</v>
      </c>
      <c r="B615" s="126" t="s">
        <v>839</v>
      </c>
      <c r="C615" s="126" t="s">
        <v>1124</v>
      </c>
      <c r="D615" s="127">
        <v>7</v>
      </c>
      <c r="E615" s="127">
        <v>2</v>
      </c>
    </row>
    <row r="616" spans="1:5" ht="16.8">
      <c r="A616" s="16" t="str">
        <f t="shared" si="9"/>
        <v>7611_3</v>
      </c>
      <c r="B616" s="126" t="s">
        <v>839</v>
      </c>
      <c r="C616" s="126" t="s">
        <v>1125</v>
      </c>
      <c r="D616" s="127">
        <v>4</v>
      </c>
      <c r="E616" s="127">
        <v>3</v>
      </c>
    </row>
    <row r="617" spans="1:5" ht="16.8">
      <c r="A617" s="16" t="str">
        <f t="shared" si="9"/>
        <v>7612_1</v>
      </c>
      <c r="B617" s="126" t="s">
        <v>747</v>
      </c>
      <c r="C617" s="126" t="s">
        <v>2848</v>
      </c>
      <c r="D617" s="127">
        <v>9</v>
      </c>
      <c r="E617" s="127">
        <v>1</v>
      </c>
    </row>
    <row r="618" spans="1:5" ht="16.8">
      <c r="A618" s="16" t="str">
        <f t="shared" si="9"/>
        <v>7612_2</v>
      </c>
      <c r="B618" s="126" t="s">
        <v>747</v>
      </c>
      <c r="C618" s="126" t="s">
        <v>2847</v>
      </c>
      <c r="D618" s="127">
        <v>9</v>
      </c>
      <c r="E618" s="127">
        <v>2</v>
      </c>
    </row>
    <row r="619" spans="1:5" ht="16.8">
      <c r="A619" s="16" t="str">
        <f t="shared" si="9"/>
        <v>7612_3</v>
      </c>
      <c r="B619" s="126" t="s">
        <v>747</v>
      </c>
      <c r="C619" s="126" t="s">
        <v>2852</v>
      </c>
      <c r="D619" s="127">
        <v>4</v>
      </c>
      <c r="E619" s="127">
        <v>3</v>
      </c>
    </row>
    <row r="620" spans="1:5" ht="16.8">
      <c r="A620" s="16" t="str">
        <f t="shared" si="9"/>
        <v>7613_1</v>
      </c>
      <c r="B620" s="126" t="s">
        <v>852</v>
      </c>
      <c r="C620" s="126" t="s">
        <v>2848</v>
      </c>
      <c r="D620" s="127">
        <v>17</v>
      </c>
      <c r="E620" s="127">
        <v>1</v>
      </c>
    </row>
    <row r="621" spans="1:5" ht="16.8">
      <c r="A621" s="16" t="str">
        <f t="shared" si="9"/>
        <v>7613_2</v>
      </c>
      <c r="B621" s="126" t="s">
        <v>852</v>
      </c>
      <c r="C621" s="126" t="s">
        <v>2847</v>
      </c>
      <c r="D621" s="127">
        <v>10</v>
      </c>
      <c r="E621" s="127">
        <v>2</v>
      </c>
    </row>
    <row r="622" spans="1:5" ht="16.8">
      <c r="A622" s="16" t="str">
        <f t="shared" si="9"/>
        <v>7613_3</v>
      </c>
      <c r="B622" s="126" t="s">
        <v>852</v>
      </c>
      <c r="C622" s="126" t="s">
        <v>2851</v>
      </c>
      <c r="D622" s="127">
        <v>4</v>
      </c>
      <c r="E622" s="127">
        <v>3</v>
      </c>
    </row>
    <row r="623" spans="1:5" ht="16.8">
      <c r="A623" s="16" t="str">
        <f t="shared" si="9"/>
        <v>7615_1</v>
      </c>
      <c r="B623" s="126" t="s">
        <v>776</v>
      </c>
      <c r="C623" s="126" t="s">
        <v>2847</v>
      </c>
      <c r="D623" s="127">
        <v>22</v>
      </c>
      <c r="E623" s="127">
        <v>1</v>
      </c>
    </row>
    <row r="624" spans="1:5" ht="16.8">
      <c r="A624" s="16" t="str">
        <f t="shared" si="9"/>
        <v>7615_2</v>
      </c>
      <c r="B624" s="126" t="s">
        <v>776</v>
      </c>
      <c r="C624" s="126" t="s">
        <v>2848</v>
      </c>
      <c r="D624" s="127">
        <v>11</v>
      </c>
      <c r="E624" s="127">
        <v>2</v>
      </c>
    </row>
    <row r="625" spans="1:5" ht="16.8">
      <c r="A625" s="16" t="str">
        <f t="shared" si="9"/>
        <v>7615_3</v>
      </c>
      <c r="B625" s="126" t="s">
        <v>776</v>
      </c>
      <c r="C625" s="126" t="s">
        <v>1124</v>
      </c>
      <c r="D625" s="127">
        <v>4</v>
      </c>
      <c r="E625" s="127">
        <v>3</v>
      </c>
    </row>
    <row r="626" spans="1:5" ht="16.8">
      <c r="A626" s="16" t="str">
        <f t="shared" si="9"/>
        <v>7616_1</v>
      </c>
      <c r="B626" s="126" t="s">
        <v>859</v>
      </c>
      <c r="C626" s="126" t="s">
        <v>2847</v>
      </c>
      <c r="D626" s="127">
        <v>6</v>
      </c>
      <c r="E626" s="127">
        <v>1</v>
      </c>
    </row>
    <row r="627" spans="1:5" ht="16.8">
      <c r="A627" s="16" t="str">
        <f t="shared" si="9"/>
        <v>7616_2</v>
      </c>
      <c r="B627" s="126" t="s">
        <v>859</v>
      </c>
      <c r="C627" s="126" t="s">
        <v>2848</v>
      </c>
      <c r="D627" s="127">
        <v>5</v>
      </c>
      <c r="E627" s="127">
        <v>2</v>
      </c>
    </row>
    <row r="628" spans="1:5" ht="16.8">
      <c r="A628" s="16" t="str">
        <f t="shared" si="9"/>
        <v>7616_3</v>
      </c>
      <c r="B628" s="126" t="s">
        <v>859</v>
      </c>
      <c r="C628" s="126" t="s">
        <v>1125</v>
      </c>
      <c r="D628" s="127">
        <v>2</v>
      </c>
      <c r="E628" s="127">
        <v>3</v>
      </c>
    </row>
    <row r="629" spans="1:5" ht="16.8">
      <c r="A629" s="16" t="str">
        <f t="shared" si="9"/>
        <v>7619_1</v>
      </c>
      <c r="B629" s="126" t="s">
        <v>841</v>
      </c>
      <c r="C629" s="126" t="s">
        <v>2847</v>
      </c>
      <c r="D629" s="127">
        <v>3</v>
      </c>
      <c r="E629" s="127">
        <v>1</v>
      </c>
    </row>
    <row r="630" spans="1:5" ht="16.8">
      <c r="A630" s="16" t="str">
        <f t="shared" si="9"/>
        <v>7619_2</v>
      </c>
      <c r="B630" s="126" t="s">
        <v>841</v>
      </c>
      <c r="C630" s="126" t="s">
        <v>2848</v>
      </c>
      <c r="D630" s="127">
        <v>2</v>
      </c>
      <c r="E630" s="127">
        <v>2</v>
      </c>
    </row>
    <row r="631" spans="1:5" ht="16.8">
      <c r="A631" s="16" t="str">
        <f t="shared" si="9"/>
        <v>7619_3</v>
      </c>
      <c r="B631" s="126" t="s">
        <v>841</v>
      </c>
      <c r="C631" s="126" t="s">
        <v>2852</v>
      </c>
      <c r="D631" s="127">
        <v>1</v>
      </c>
      <c r="E631" s="127">
        <v>3</v>
      </c>
    </row>
    <row r="632" spans="1:5" ht="16.8">
      <c r="A632" s="16" t="str">
        <f t="shared" si="9"/>
        <v>7620_1</v>
      </c>
      <c r="B632" s="126" t="s">
        <v>846</v>
      </c>
      <c r="C632" s="126" t="s">
        <v>2847</v>
      </c>
      <c r="D632" s="127">
        <v>5</v>
      </c>
      <c r="E632" s="127">
        <v>1</v>
      </c>
    </row>
    <row r="633" spans="1:5" ht="16.8">
      <c r="A633" s="16" t="str">
        <f t="shared" si="9"/>
        <v>7620_2</v>
      </c>
      <c r="B633" s="126" t="s">
        <v>846</v>
      </c>
      <c r="C633" s="126" t="s">
        <v>2848</v>
      </c>
      <c r="D633" s="127">
        <v>4</v>
      </c>
      <c r="E633" s="127">
        <v>2</v>
      </c>
    </row>
    <row r="634" spans="1:5" ht="16.8">
      <c r="A634" s="16" t="str">
        <f t="shared" si="9"/>
        <v>7620_3</v>
      </c>
      <c r="B634" s="126" t="s">
        <v>846</v>
      </c>
      <c r="C634" s="126" t="s">
        <v>2850</v>
      </c>
      <c r="D634" s="127">
        <v>1</v>
      </c>
      <c r="E634" s="127">
        <v>3</v>
      </c>
    </row>
    <row r="635" spans="1:5" ht="16.8">
      <c r="A635" s="16" t="str">
        <f t="shared" si="9"/>
        <v>7621_1</v>
      </c>
      <c r="B635" s="126" t="s">
        <v>856</v>
      </c>
      <c r="C635" s="126" t="s">
        <v>2847</v>
      </c>
      <c r="D635" s="127">
        <v>6</v>
      </c>
      <c r="E635" s="127">
        <v>1</v>
      </c>
    </row>
    <row r="636" spans="1:5" ht="16.8">
      <c r="A636" s="16" t="str">
        <f t="shared" si="9"/>
        <v>7621_2</v>
      </c>
      <c r="B636" s="126" t="s">
        <v>856</v>
      </c>
      <c r="C636" s="126" t="s">
        <v>2849</v>
      </c>
      <c r="D636" s="127">
        <v>3</v>
      </c>
      <c r="E636" s="127">
        <v>2</v>
      </c>
    </row>
    <row r="637" spans="1:5" ht="16.8">
      <c r="A637" s="16" t="str">
        <f t="shared" si="9"/>
        <v>7621_3</v>
      </c>
      <c r="B637" s="126" t="s">
        <v>856</v>
      </c>
      <c r="C637" s="126" t="s">
        <v>2854</v>
      </c>
      <c r="D637" s="127">
        <v>2</v>
      </c>
      <c r="E637" s="127">
        <v>3</v>
      </c>
    </row>
    <row r="638" spans="1:5" ht="16.8">
      <c r="A638" s="16" t="str">
        <f t="shared" si="9"/>
        <v>7622_1</v>
      </c>
      <c r="B638" s="126" t="s">
        <v>857</v>
      </c>
      <c r="C638" s="126" t="s">
        <v>2848</v>
      </c>
      <c r="D638" s="127">
        <v>21</v>
      </c>
      <c r="E638" s="127">
        <v>1</v>
      </c>
    </row>
    <row r="639" spans="1:5" ht="16.8">
      <c r="A639" s="16" t="str">
        <f t="shared" si="9"/>
        <v>7622_2</v>
      </c>
      <c r="B639" s="126" t="s">
        <v>857</v>
      </c>
      <c r="C639" s="126" t="s">
        <v>2847</v>
      </c>
      <c r="D639" s="127">
        <v>10</v>
      </c>
      <c r="E639" s="127">
        <v>2</v>
      </c>
    </row>
    <row r="640" spans="1:5" ht="16.8">
      <c r="A640" s="16" t="str">
        <f t="shared" si="9"/>
        <v>7622_3</v>
      </c>
      <c r="B640" s="126" t="s">
        <v>857</v>
      </c>
      <c r="C640" s="126" t="s">
        <v>1125</v>
      </c>
      <c r="D640" s="127">
        <v>8</v>
      </c>
      <c r="E640" s="127">
        <v>3</v>
      </c>
    </row>
    <row r="641" spans="1:5" ht="16.8">
      <c r="A641" s="16" t="str">
        <f t="shared" si="9"/>
        <v>7623_1</v>
      </c>
      <c r="B641" s="126" t="s">
        <v>847</v>
      </c>
      <c r="C641" s="126" t="s">
        <v>2848</v>
      </c>
      <c r="D641" s="127">
        <v>8</v>
      </c>
      <c r="E641" s="127">
        <v>1</v>
      </c>
    </row>
    <row r="642" spans="1:5" ht="16.8">
      <c r="A642" s="16" t="str">
        <f t="shared" si="9"/>
        <v>7623_2</v>
      </c>
      <c r="B642" s="126" t="s">
        <v>847</v>
      </c>
      <c r="C642" s="126" t="s">
        <v>2847</v>
      </c>
      <c r="D642" s="127">
        <v>6</v>
      </c>
      <c r="E642" s="127">
        <v>2</v>
      </c>
    </row>
    <row r="643" spans="1:5" ht="16.8">
      <c r="A643" s="16" t="str">
        <f t="shared" ref="A643:A706" si="10">B643&amp;"_"&amp;E643</f>
        <v>7623_3</v>
      </c>
      <c r="B643" s="126" t="s">
        <v>847</v>
      </c>
      <c r="C643" s="126" t="s">
        <v>1125</v>
      </c>
      <c r="D643" s="127">
        <v>4</v>
      </c>
      <c r="E643" s="127">
        <v>3</v>
      </c>
    </row>
    <row r="644" spans="1:5" ht="16.8">
      <c r="A644" s="16" t="str">
        <f t="shared" si="10"/>
        <v>7624_1</v>
      </c>
      <c r="B644" s="126" t="s">
        <v>854</v>
      </c>
      <c r="C644" s="126" t="s">
        <v>2847</v>
      </c>
      <c r="D644" s="127">
        <v>13</v>
      </c>
      <c r="E644" s="127">
        <v>1</v>
      </c>
    </row>
    <row r="645" spans="1:5" ht="16.8">
      <c r="A645" s="16" t="str">
        <f t="shared" si="10"/>
        <v>7624_2</v>
      </c>
      <c r="B645" s="126" t="s">
        <v>854</v>
      </c>
      <c r="C645" s="126" t="s">
        <v>2848</v>
      </c>
      <c r="D645" s="127">
        <v>11</v>
      </c>
      <c r="E645" s="127">
        <v>2</v>
      </c>
    </row>
    <row r="646" spans="1:5" ht="16.8">
      <c r="A646" s="16" t="str">
        <f t="shared" si="10"/>
        <v>7624_3</v>
      </c>
      <c r="B646" s="126" t="s">
        <v>854</v>
      </c>
      <c r="C646" s="126" t="s">
        <v>1125</v>
      </c>
      <c r="D646" s="127">
        <v>8</v>
      </c>
      <c r="E646" s="127">
        <v>3</v>
      </c>
    </row>
    <row r="647" spans="1:5" ht="16.8">
      <c r="A647" s="16" t="str">
        <f t="shared" si="10"/>
        <v>7625_1</v>
      </c>
      <c r="B647" s="126" t="s">
        <v>843</v>
      </c>
      <c r="C647" s="126" t="s">
        <v>2847</v>
      </c>
      <c r="D647" s="127">
        <v>8</v>
      </c>
      <c r="E647" s="127">
        <v>1</v>
      </c>
    </row>
    <row r="648" spans="1:5" ht="16.8">
      <c r="A648" s="16" t="str">
        <f t="shared" si="10"/>
        <v>7625_2</v>
      </c>
      <c r="B648" s="126" t="s">
        <v>843</v>
      </c>
      <c r="C648" s="126" t="s">
        <v>2848</v>
      </c>
      <c r="D648" s="127">
        <v>6</v>
      </c>
      <c r="E648" s="127">
        <v>2</v>
      </c>
    </row>
    <row r="649" spans="1:5" ht="16.8">
      <c r="A649" s="16" t="str">
        <f t="shared" si="10"/>
        <v>7625_3</v>
      </c>
      <c r="B649" s="126" t="s">
        <v>843</v>
      </c>
      <c r="C649" s="126" t="s">
        <v>1125</v>
      </c>
      <c r="D649" s="127">
        <v>2</v>
      </c>
      <c r="E649" s="127">
        <v>3</v>
      </c>
    </row>
    <row r="650" spans="1:5" ht="16.8">
      <c r="A650" s="16" t="str">
        <f t="shared" si="10"/>
        <v>7626_1</v>
      </c>
      <c r="B650" s="126" t="s">
        <v>851</v>
      </c>
      <c r="C650" s="126" t="s">
        <v>2847</v>
      </c>
      <c r="D650" s="127">
        <v>6</v>
      </c>
      <c r="E650" s="127">
        <v>1</v>
      </c>
    </row>
    <row r="651" spans="1:5" ht="16.8">
      <c r="A651" s="16" t="str">
        <f t="shared" si="10"/>
        <v>7626_2</v>
      </c>
      <c r="B651" s="126" t="s">
        <v>851</v>
      </c>
      <c r="C651" s="126" t="s">
        <v>2850</v>
      </c>
      <c r="D651" s="127">
        <v>2</v>
      </c>
      <c r="E651" s="127">
        <v>2</v>
      </c>
    </row>
    <row r="652" spans="1:5" ht="16.8">
      <c r="A652" s="16" t="str">
        <f t="shared" si="10"/>
        <v>7626_3</v>
      </c>
      <c r="B652" s="126" t="s">
        <v>851</v>
      </c>
      <c r="C652" s="126" t="s">
        <v>1124</v>
      </c>
      <c r="D652" s="127">
        <v>2</v>
      </c>
      <c r="E652" s="127">
        <v>3</v>
      </c>
    </row>
    <row r="653" spans="1:5" ht="16.8">
      <c r="A653" s="16" t="str">
        <f t="shared" si="10"/>
        <v>7627_1</v>
      </c>
      <c r="B653" s="126" t="s">
        <v>862</v>
      </c>
      <c r="C653" s="126" t="s">
        <v>2847</v>
      </c>
      <c r="D653" s="127">
        <v>22</v>
      </c>
      <c r="E653" s="127">
        <v>1</v>
      </c>
    </row>
    <row r="654" spans="1:5" ht="16.8">
      <c r="A654" s="16" t="str">
        <f t="shared" si="10"/>
        <v>7627_2</v>
      </c>
      <c r="B654" s="126" t="s">
        <v>862</v>
      </c>
      <c r="C654" s="126" t="s">
        <v>2848</v>
      </c>
      <c r="D654" s="127">
        <v>12</v>
      </c>
      <c r="E654" s="127">
        <v>2</v>
      </c>
    </row>
    <row r="655" spans="1:5" ht="16.8">
      <c r="A655" s="16" t="str">
        <f t="shared" si="10"/>
        <v>7627_3</v>
      </c>
      <c r="B655" s="126" t="s">
        <v>862</v>
      </c>
      <c r="C655" s="126" t="s">
        <v>1124</v>
      </c>
      <c r="D655" s="127">
        <v>9</v>
      </c>
      <c r="E655" s="127">
        <v>3</v>
      </c>
    </row>
    <row r="656" spans="1:5" ht="16.8">
      <c r="A656" s="16" t="str">
        <f t="shared" si="10"/>
        <v>7631_1</v>
      </c>
      <c r="B656" s="126" t="s">
        <v>861</v>
      </c>
      <c r="C656" s="126" t="s">
        <v>2848</v>
      </c>
      <c r="D656" s="127">
        <v>5</v>
      </c>
      <c r="E656" s="127">
        <v>1</v>
      </c>
    </row>
    <row r="657" spans="1:5" ht="16.8">
      <c r="A657" s="16" t="str">
        <f t="shared" si="10"/>
        <v>7631_2</v>
      </c>
      <c r="B657" s="126" t="s">
        <v>861</v>
      </c>
      <c r="C657" s="126" t="s">
        <v>2847</v>
      </c>
      <c r="D657" s="127">
        <v>4</v>
      </c>
      <c r="E657" s="127">
        <v>2</v>
      </c>
    </row>
    <row r="658" spans="1:5" ht="16.8">
      <c r="A658" s="16" t="str">
        <f t="shared" si="10"/>
        <v>7631_3</v>
      </c>
      <c r="B658" s="126" t="s">
        <v>861</v>
      </c>
      <c r="C658" s="126" t="s">
        <v>1125</v>
      </c>
      <c r="D658" s="127">
        <v>3</v>
      </c>
      <c r="E658" s="127">
        <v>3</v>
      </c>
    </row>
    <row r="659" spans="1:5" ht="16.8">
      <c r="A659" s="16" t="str">
        <f t="shared" si="10"/>
        <v>7632_1</v>
      </c>
      <c r="B659" s="126" t="s">
        <v>850</v>
      </c>
      <c r="C659" s="126" t="s">
        <v>2847</v>
      </c>
      <c r="D659" s="127">
        <v>3</v>
      </c>
      <c r="E659" s="127">
        <v>1</v>
      </c>
    </row>
    <row r="660" spans="1:5" ht="16.8">
      <c r="A660" s="16" t="str">
        <f t="shared" si="10"/>
        <v>7632_2</v>
      </c>
      <c r="B660" s="126" t="s">
        <v>850</v>
      </c>
      <c r="C660" s="126" t="s">
        <v>2850</v>
      </c>
      <c r="D660" s="127">
        <v>1</v>
      </c>
      <c r="E660" s="127">
        <v>2</v>
      </c>
    </row>
    <row r="661" spans="1:5" ht="16.8">
      <c r="A661" s="16" t="str">
        <f t="shared" si="10"/>
        <v>7632_3</v>
      </c>
      <c r="B661" s="126" t="s">
        <v>850</v>
      </c>
      <c r="C661" s="126" t="s">
        <v>2852</v>
      </c>
      <c r="D661" s="127">
        <v>1</v>
      </c>
      <c r="E661" s="127">
        <v>3</v>
      </c>
    </row>
    <row r="662" spans="1:5" ht="16.8">
      <c r="A662" s="16" t="str">
        <f t="shared" si="10"/>
        <v>7633_1</v>
      </c>
      <c r="B662" s="126" t="s">
        <v>842</v>
      </c>
      <c r="C662" s="126" t="s">
        <v>2848</v>
      </c>
      <c r="D662" s="127">
        <v>9</v>
      </c>
      <c r="E662" s="127">
        <v>1</v>
      </c>
    </row>
    <row r="663" spans="1:5" ht="16.8">
      <c r="A663" s="16" t="str">
        <f t="shared" si="10"/>
        <v>7633_2</v>
      </c>
      <c r="B663" s="126" t="s">
        <v>842</v>
      </c>
      <c r="C663" s="126" t="s">
        <v>1125</v>
      </c>
      <c r="D663" s="127">
        <v>4</v>
      </c>
      <c r="E663" s="127">
        <v>2</v>
      </c>
    </row>
    <row r="664" spans="1:5" ht="16.8">
      <c r="A664" s="16" t="str">
        <f t="shared" si="10"/>
        <v>7633_3</v>
      </c>
      <c r="B664" s="126" t="s">
        <v>842</v>
      </c>
      <c r="C664" s="126" t="s">
        <v>2849</v>
      </c>
      <c r="D664" s="127">
        <v>3</v>
      </c>
      <c r="E664" s="127">
        <v>3</v>
      </c>
    </row>
    <row r="665" spans="1:5" ht="16.8">
      <c r="A665" s="16" t="str">
        <f t="shared" si="10"/>
        <v>7635_1</v>
      </c>
      <c r="B665" s="126" t="s">
        <v>810</v>
      </c>
      <c r="C665" s="126" t="s">
        <v>2848</v>
      </c>
      <c r="D665" s="127">
        <v>7</v>
      </c>
      <c r="E665" s="127">
        <v>1</v>
      </c>
    </row>
    <row r="666" spans="1:5" ht="16.8">
      <c r="A666" s="16" t="str">
        <f t="shared" si="10"/>
        <v>7635_2</v>
      </c>
      <c r="B666" s="126" t="s">
        <v>810</v>
      </c>
      <c r="C666" s="126" t="s">
        <v>2847</v>
      </c>
      <c r="D666" s="127">
        <v>4</v>
      </c>
      <c r="E666" s="127">
        <v>2</v>
      </c>
    </row>
    <row r="667" spans="1:5" ht="16.8">
      <c r="A667" s="16" t="str">
        <f t="shared" si="10"/>
        <v>7635_3</v>
      </c>
      <c r="B667" s="126" t="s">
        <v>810</v>
      </c>
      <c r="C667" s="126" t="s">
        <v>2849</v>
      </c>
      <c r="D667" s="127">
        <v>3</v>
      </c>
      <c r="E667" s="127">
        <v>3</v>
      </c>
    </row>
    <row r="668" spans="1:5" ht="16.8">
      <c r="A668" s="16" t="str">
        <f t="shared" si="10"/>
        <v>7695_1</v>
      </c>
      <c r="B668" s="126" t="s">
        <v>848</v>
      </c>
      <c r="C668" s="126" t="s">
        <v>2848</v>
      </c>
      <c r="D668" s="127">
        <v>20</v>
      </c>
      <c r="E668" s="127">
        <v>1</v>
      </c>
    </row>
    <row r="669" spans="1:5" ht="16.8">
      <c r="A669" s="16" t="str">
        <f t="shared" si="10"/>
        <v>7695_2</v>
      </c>
      <c r="B669" s="126" t="s">
        <v>848</v>
      </c>
      <c r="C669" s="126" t="s">
        <v>2847</v>
      </c>
      <c r="D669" s="127">
        <v>17</v>
      </c>
      <c r="E669" s="127">
        <v>2</v>
      </c>
    </row>
    <row r="670" spans="1:5" ht="16.8">
      <c r="A670" s="16" t="str">
        <f t="shared" si="10"/>
        <v>7695_3</v>
      </c>
      <c r="B670" s="126" t="s">
        <v>848</v>
      </c>
      <c r="C670" s="126" t="s">
        <v>1125</v>
      </c>
      <c r="D670" s="127">
        <v>9</v>
      </c>
      <c r="E670" s="127">
        <v>3</v>
      </c>
    </row>
    <row r="671" spans="1:5" ht="16.8">
      <c r="A671" s="16" t="str">
        <f t="shared" si="10"/>
        <v>7696_1</v>
      </c>
      <c r="B671" s="126" t="s">
        <v>1131</v>
      </c>
      <c r="C671" s="126" t="s">
        <v>2847</v>
      </c>
      <c r="D671" s="127">
        <v>15</v>
      </c>
      <c r="E671" s="127">
        <v>1</v>
      </c>
    </row>
    <row r="672" spans="1:5" ht="16.8">
      <c r="A672" s="16" t="str">
        <f t="shared" si="10"/>
        <v>7696_2</v>
      </c>
      <c r="B672" s="126" t="s">
        <v>1131</v>
      </c>
      <c r="C672" s="126" t="s">
        <v>2848</v>
      </c>
      <c r="D672" s="127">
        <v>12</v>
      </c>
      <c r="E672" s="127">
        <v>2</v>
      </c>
    </row>
    <row r="673" spans="1:5" ht="16.8">
      <c r="A673" s="16" t="str">
        <f t="shared" si="10"/>
        <v>7696_3</v>
      </c>
      <c r="B673" s="126" t="s">
        <v>1131</v>
      </c>
      <c r="C673" s="126" t="s">
        <v>1125</v>
      </c>
      <c r="D673" s="127">
        <v>7</v>
      </c>
      <c r="E673" s="127">
        <v>3</v>
      </c>
    </row>
    <row r="674" spans="1:5" ht="16.8">
      <c r="A674" s="16" t="str">
        <f t="shared" si="10"/>
        <v>7697_1</v>
      </c>
      <c r="B674" s="126" t="s">
        <v>1132</v>
      </c>
      <c r="C674" s="126" t="s">
        <v>2848</v>
      </c>
      <c r="D674" s="127">
        <v>96</v>
      </c>
      <c r="E674" s="127">
        <v>1</v>
      </c>
    </row>
    <row r="675" spans="1:5" ht="16.8">
      <c r="A675" s="16" t="str">
        <f t="shared" si="10"/>
        <v>7697_2</v>
      </c>
      <c r="B675" s="126" t="s">
        <v>1132</v>
      </c>
      <c r="C675" s="126" t="s">
        <v>2847</v>
      </c>
      <c r="D675" s="127">
        <v>70</v>
      </c>
      <c r="E675" s="127">
        <v>2</v>
      </c>
    </row>
    <row r="676" spans="1:5" ht="16.8">
      <c r="A676" s="16" t="str">
        <f t="shared" si="10"/>
        <v>7697_3</v>
      </c>
      <c r="B676" s="126" t="s">
        <v>1132</v>
      </c>
      <c r="C676" s="126" t="s">
        <v>1125</v>
      </c>
      <c r="D676" s="127">
        <v>38</v>
      </c>
      <c r="E676" s="127">
        <v>3</v>
      </c>
    </row>
    <row r="677" spans="1:5" ht="16.8">
      <c r="A677" s="16" t="str">
        <f t="shared" si="10"/>
        <v>7698_1</v>
      </c>
      <c r="B677" s="126" t="s">
        <v>863</v>
      </c>
      <c r="C677" s="126" t="s">
        <v>2848</v>
      </c>
      <c r="D677" s="127">
        <v>176</v>
      </c>
      <c r="E677" s="127">
        <v>1</v>
      </c>
    </row>
    <row r="678" spans="1:5" ht="16.8">
      <c r="A678" s="16" t="str">
        <f t="shared" si="10"/>
        <v>7698_2</v>
      </c>
      <c r="B678" s="126" t="s">
        <v>863</v>
      </c>
      <c r="C678" s="126" t="s">
        <v>2847</v>
      </c>
      <c r="D678" s="127">
        <v>152</v>
      </c>
      <c r="E678" s="127">
        <v>2</v>
      </c>
    </row>
    <row r="679" spans="1:5" ht="16.8">
      <c r="A679" s="16" t="str">
        <f t="shared" si="10"/>
        <v>7698_3</v>
      </c>
      <c r="B679" s="126" t="s">
        <v>863</v>
      </c>
      <c r="C679" s="126" t="s">
        <v>1124</v>
      </c>
      <c r="D679" s="127">
        <v>63</v>
      </c>
      <c r="E679" s="127">
        <v>3</v>
      </c>
    </row>
    <row r="680" spans="1:5" ht="16.8">
      <c r="A680" s="16" t="str">
        <f t="shared" si="10"/>
        <v>7699_1</v>
      </c>
      <c r="B680" s="126" t="s">
        <v>864</v>
      </c>
      <c r="C680" s="126" t="s">
        <v>2848</v>
      </c>
      <c r="D680" s="127">
        <v>41</v>
      </c>
      <c r="E680" s="127">
        <v>1</v>
      </c>
    </row>
    <row r="681" spans="1:5" ht="16.8">
      <c r="A681" s="16" t="str">
        <f t="shared" si="10"/>
        <v>7699_2</v>
      </c>
      <c r="B681" s="126" t="s">
        <v>864</v>
      </c>
      <c r="C681" s="126" t="s">
        <v>2847</v>
      </c>
      <c r="D681" s="127">
        <v>35</v>
      </c>
      <c r="E681" s="127">
        <v>2</v>
      </c>
    </row>
    <row r="682" spans="1:5" ht="16.8">
      <c r="A682" s="16" t="str">
        <f t="shared" si="10"/>
        <v>7699_3</v>
      </c>
      <c r="B682" s="126" t="s">
        <v>864</v>
      </c>
      <c r="C682" s="126" t="s">
        <v>1125</v>
      </c>
      <c r="D682" s="127">
        <v>9</v>
      </c>
      <c r="E682" s="127">
        <v>3</v>
      </c>
    </row>
    <row r="683" spans="1:5" ht="16.8">
      <c r="A683" s="16" t="str">
        <f t="shared" si="10"/>
        <v>_1</v>
      </c>
      <c r="B683" s="126"/>
      <c r="C683" s="126" t="s">
        <v>2847</v>
      </c>
      <c r="D683" s="127">
        <v>626</v>
      </c>
      <c r="E683" s="127">
        <v>1</v>
      </c>
    </row>
    <row r="684" spans="1:5" ht="16.8">
      <c r="A684" s="16" t="str">
        <f t="shared" si="10"/>
        <v>_2</v>
      </c>
      <c r="B684" s="126"/>
      <c r="C684" s="126" t="s">
        <v>2848</v>
      </c>
      <c r="D684" s="127">
        <v>620</v>
      </c>
      <c r="E684" s="127">
        <v>2</v>
      </c>
    </row>
    <row r="685" spans="1:5" ht="16.8">
      <c r="A685" s="16" t="str">
        <f t="shared" si="10"/>
        <v>_3</v>
      </c>
      <c r="B685" s="126"/>
      <c r="C685" s="126" t="s">
        <v>1124</v>
      </c>
      <c r="D685" s="127">
        <v>311</v>
      </c>
      <c r="E685" s="127">
        <v>3</v>
      </c>
    </row>
    <row r="686" spans="1:5" ht="16.8">
      <c r="A686" s="16" t="str">
        <f t="shared" si="10"/>
        <v>14_1</v>
      </c>
      <c r="B686" s="126" t="s">
        <v>969</v>
      </c>
      <c r="C686" s="126" t="s">
        <v>2848</v>
      </c>
      <c r="D686" s="127">
        <v>323</v>
      </c>
      <c r="E686" s="127">
        <v>1</v>
      </c>
    </row>
    <row r="687" spans="1:5" ht="16.8">
      <c r="A687" s="16" t="str">
        <f t="shared" si="10"/>
        <v>14_2</v>
      </c>
      <c r="B687" s="126" t="s">
        <v>969</v>
      </c>
      <c r="C687" s="126" t="s">
        <v>2847</v>
      </c>
      <c r="D687" s="127">
        <v>193</v>
      </c>
      <c r="E687" s="127">
        <v>2</v>
      </c>
    </row>
    <row r="688" spans="1:5" ht="16.8">
      <c r="A688" s="16" t="str">
        <f t="shared" si="10"/>
        <v>14_3</v>
      </c>
      <c r="B688" s="126" t="s">
        <v>969</v>
      </c>
      <c r="C688" s="126" t="s">
        <v>1124</v>
      </c>
      <c r="D688" s="127">
        <v>66</v>
      </c>
      <c r="E688" s="127">
        <v>3</v>
      </c>
    </row>
    <row r="689" spans="1:5" ht="16.8">
      <c r="A689" s="16" t="str">
        <f t="shared" si="10"/>
        <v>27_1</v>
      </c>
      <c r="B689" s="126" t="s">
        <v>970</v>
      </c>
      <c r="C689" s="126" t="s">
        <v>2848</v>
      </c>
      <c r="D689" s="127">
        <v>250</v>
      </c>
      <c r="E689" s="127">
        <v>1</v>
      </c>
    </row>
    <row r="690" spans="1:5" ht="16.8">
      <c r="A690" s="16" t="str">
        <f t="shared" si="10"/>
        <v>27_2</v>
      </c>
      <c r="B690" s="126" t="s">
        <v>970</v>
      </c>
      <c r="C690" s="126" t="s">
        <v>2847</v>
      </c>
      <c r="D690" s="127">
        <v>185</v>
      </c>
      <c r="E690" s="127">
        <v>2</v>
      </c>
    </row>
    <row r="691" spans="1:5" ht="16.8">
      <c r="A691" s="16" t="str">
        <f t="shared" si="10"/>
        <v>27_3</v>
      </c>
      <c r="B691" s="126" t="s">
        <v>970</v>
      </c>
      <c r="C691" s="126" t="s">
        <v>1125</v>
      </c>
      <c r="D691" s="127">
        <v>53</v>
      </c>
      <c r="E691" s="127">
        <v>3</v>
      </c>
    </row>
    <row r="692" spans="1:5" ht="16.8">
      <c r="A692" s="16" t="str">
        <f t="shared" si="10"/>
        <v>50_1</v>
      </c>
      <c r="B692" s="126" t="s">
        <v>971</v>
      </c>
      <c r="C692" s="126" t="s">
        <v>2848</v>
      </c>
      <c r="D692" s="127">
        <v>125</v>
      </c>
      <c r="E692" s="127">
        <v>1</v>
      </c>
    </row>
    <row r="693" spans="1:5" ht="16.8">
      <c r="A693" s="16" t="str">
        <f t="shared" si="10"/>
        <v>50_2</v>
      </c>
      <c r="B693" s="126" t="s">
        <v>971</v>
      </c>
      <c r="C693" s="126" t="s">
        <v>2847</v>
      </c>
      <c r="D693" s="127">
        <v>86</v>
      </c>
      <c r="E693" s="127">
        <v>2</v>
      </c>
    </row>
    <row r="694" spans="1:5" ht="16.8">
      <c r="A694" s="16" t="str">
        <f t="shared" si="10"/>
        <v>50_3</v>
      </c>
      <c r="B694" s="126" t="s">
        <v>971</v>
      </c>
      <c r="C694" s="126" t="s">
        <v>1125</v>
      </c>
      <c r="D694" s="127">
        <v>32</v>
      </c>
      <c r="E694" s="127">
        <v>3</v>
      </c>
    </row>
    <row r="695" spans="1:5" ht="16.8">
      <c r="A695" s="16" t="str">
        <f t="shared" si="10"/>
        <v>61_1</v>
      </c>
      <c r="B695" s="126" t="s">
        <v>972</v>
      </c>
      <c r="C695" s="126" t="s">
        <v>2848</v>
      </c>
      <c r="D695" s="127">
        <v>113</v>
      </c>
      <c r="E695" s="127">
        <v>1</v>
      </c>
    </row>
    <row r="696" spans="1:5" ht="16.8">
      <c r="A696" s="16" t="str">
        <f t="shared" si="10"/>
        <v>61_2</v>
      </c>
      <c r="B696" s="126" t="s">
        <v>972</v>
      </c>
      <c r="C696" s="126" t="s">
        <v>2847</v>
      </c>
      <c r="D696" s="127">
        <v>90</v>
      </c>
      <c r="E696" s="127">
        <v>2</v>
      </c>
    </row>
    <row r="697" spans="1:5" ht="16.8">
      <c r="A697" s="16" t="str">
        <f t="shared" si="10"/>
        <v>61_3</v>
      </c>
      <c r="B697" s="126" t="s">
        <v>972</v>
      </c>
      <c r="C697" s="126" t="s">
        <v>1125</v>
      </c>
      <c r="D697" s="127">
        <v>35</v>
      </c>
      <c r="E697" s="127">
        <v>3</v>
      </c>
    </row>
    <row r="698" spans="1:5" ht="16.8">
      <c r="A698" s="16" t="str">
        <f t="shared" si="10"/>
        <v>76_1</v>
      </c>
      <c r="B698" s="126" t="s">
        <v>973</v>
      </c>
      <c r="C698" s="126" t="s">
        <v>2848</v>
      </c>
      <c r="D698" s="127">
        <v>656</v>
      </c>
      <c r="E698" s="127">
        <v>1</v>
      </c>
    </row>
    <row r="699" spans="1:5" ht="16.8">
      <c r="A699" s="16" t="str">
        <f t="shared" si="10"/>
        <v>76_2</v>
      </c>
      <c r="B699" s="126" t="s">
        <v>973</v>
      </c>
      <c r="C699" s="126" t="s">
        <v>2847</v>
      </c>
      <c r="D699" s="127">
        <v>555</v>
      </c>
      <c r="E699" s="127">
        <v>2</v>
      </c>
    </row>
    <row r="700" spans="1:5" ht="16.8">
      <c r="A700" s="16" t="str">
        <f t="shared" si="10"/>
        <v>76_3</v>
      </c>
      <c r="B700" s="126" t="s">
        <v>973</v>
      </c>
      <c r="C700" s="126" t="s">
        <v>1125</v>
      </c>
      <c r="D700" s="127">
        <v>203</v>
      </c>
      <c r="E700" s="127">
        <v>3</v>
      </c>
    </row>
    <row r="701" spans="1:5" ht="16.8">
      <c r="A701" s="16" t="str">
        <f t="shared" si="10"/>
        <v>_1</v>
      </c>
      <c r="B701" s="126"/>
      <c r="C701" s="126" t="s">
        <v>2847</v>
      </c>
      <c r="D701" s="127">
        <v>626</v>
      </c>
      <c r="E701" s="127">
        <v>1</v>
      </c>
    </row>
    <row r="702" spans="1:5" ht="16.8">
      <c r="A702" s="16" t="str">
        <f t="shared" si="10"/>
        <v>_2</v>
      </c>
      <c r="B702" s="126"/>
      <c r="C702" s="126" t="s">
        <v>2848</v>
      </c>
      <c r="D702" s="127">
        <v>620</v>
      </c>
      <c r="E702" s="127">
        <v>2</v>
      </c>
    </row>
    <row r="703" spans="1:5" ht="16.8">
      <c r="A703" s="16" t="str">
        <f t="shared" si="10"/>
        <v>_3</v>
      </c>
      <c r="B703" s="126"/>
      <c r="C703" s="126" t="s">
        <v>1124</v>
      </c>
      <c r="D703" s="127">
        <v>311</v>
      </c>
      <c r="E703" s="127">
        <v>3</v>
      </c>
    </row>
    <row r="704" spans="1:5" ht="16.8">
      <c r="A704" s="16" t="str">
        <f t="shared" si="10"/>
        <v>28_1</v>
      </c>
      <c r="B704" s="126" t="s">
        <v>974</v>
      </c>
      <c r="C704" s="126" t="s">
        <v>2848</v>
      </c>
      <c r="D704" s="127">
        <v>1467</v>
      </c>
      <c r="E704" s="127">
        <v>1</v>
      </c>
    </row>
    <row r="705" spans="1:5" ht="16.8">
      <c r="A705" s="16" t="str">
        <f t="shared" si="10"/>
        <v>28_2</v>
      </c>
      <c r="B705" s="126" t="s">
        <v>974</v>
      </c>
      <c r="C705" s="126" t="s">
        <v>2847</v>
      </c>
      <c r="D705" s="127">
        <v>1109</v>
      </c>
      <c r="E705" s="127">
        <v>2</v>
      </c>
    </row>
    <row r="706" spans="1:5" ht="16.8">
      <c r="A706" s="16" t="str">
        <f t="shared" si="10"/>
        <v>28_3</v>
      </c>
      <c r="B706" s="126" t="s">
        <v>974</v>
      </c>
      <c r="C706" s="126" t="s">
        <v>1125</v>
      </c>
      <c r="D706" s="127">
        <v>369</v>
      </c>
      <c r="E706" s="127">
        <v>3</v>
      </c>
    </row>
    <row r="707" spans="1:5" ht="16.8">
      <c r="A707" s="16" t="str">
        <f t="shared" ref="A707:A770" si="11">B707&amp;"_"&amp;E707</f>
        <v>14011_1</v>
      </c>
      <c r="B707" s="126" t="s">
        <v>1145</v>
      </c>
      <c r="C707" s="126" t="s">
        <v>2848</v>
      </c>
      <c r="D707" s="127">
        <v>65</v>
      </c>
      <c r="E707" s="127">
        <v>1</v>
      </c>
    </row>
    <row r="708" spans="1:5" ht="16.8">
      <c r="A708" s="16" t="str">
        <f t="shared" si="11"/>
        <v>14011_2</v>
      </c>
      <c r="B708" s="126" t="s">
        <v>1145</v>
      </c>
      <c r="C708" s="126" t="s">
        <v>2847</v>
      </c>
      <c r="D708" s="127">
        <v>50</v>
      </c>
      <c r="E708" s="127">
        <v>2</v>
      </c>
    </row>
    <row r="709" spans="1:5" ht="16.8">
      <c r="A709" s="16" t="str">
        <f t="shared" si="11"/>
        <v>14011_3</v>
      </c>
      <c r="B709" s="126" t="s">
        <v>1145</v>
      </c>
      <c r="C709" s="126" t="s">
        <v>1124</v>
      </c>
      <c r="D709" s="127">
        <v>14</v>
      </c>
      <c r="E709" s="127">
        <v>3</v>
      </c>
    </row>
    <row r="710" spans="1:5" ht="16.8">
      <c r="A710" s="16" t="str">
        <f t="shared" si="11"/>
        <v>14015_1</v>
      </c>
      <c r="B710" s="126" t="s">
        <v>1652</v>
      </c>
      <c r="C710" s="126" t="s">
        <v>2847</v>
      </c>
      <c r="D710" s="127">
        <v>2</v>
      </c>
      <c r="E710" s="127">
        <v>1</v>
      </c>
    </row>
    <row r="711" spans="1:5" ht="16.8">
      <c r="A711" s="16" t="str">
        <f t="shared" si="11"/>
        <v>14025_1</v>
      </c>
      <c r="B711" s="126" t="s">
        <v>1146</v>
      </c>
      <c r="C711" s="126" t="s">
        <v>2848</v>
      </c>
      <c r="D711" s="127">
        <v>30</v>
      </c>
      <c r="E711" s="127">
        <v>1</v>
      </c>
    </row>
    <row r="712" spans="1:5" ht="16.8">
      <c r="A712" s="16" t="str">
        <f t="shared" si="11"/>
        <v>14025_2</v>
      </c>
      <c r="B712" s="126" t="s">
        <v>1146</v>
      </c>
      <c r="C712" s="126" t="s">
        <v>2847</v>
      </c>
      <c r="D712" s="127">
        <v>18</v>
      </c>
      <c r="E712" s="127">
        <v>2</v>
      </c>
    </row>
    <row r="713" spans="1:5" ht="16.8">
      <c r="A713" s="16" t="str">
        <f t="shared" si="11"/>
        <v>14025_3</v>
      </c>
      <c r="B713" s="126" t="s">
        <v>1146</v>
      </c>
      <c r="C713" s="126" t="s">
        <v>1126</v>
      </c>
      <c r="D713" s="127">
        <v>18</v>
      </c>
      <c r="E713" s="127">
        <v>3</v>
      </c>
    </row>
    <row r="714" spans="1:5" ht="16.8">
      <c r="A714" s="16" t="str">
        <f t="shared" si="11"/>
        <v>14033_1</v>
      </c>
      <c r="B714" s="126" t="s">
        <v>1147</v>
      </c>
      <c r="C714" s="126" t="s">
        <v>2848</v>
      </c>
      <c r="D714" s="127">
        <v>20</v>
      </c>
      <c r="E714" s="127">
        <v>1</v>
      </c>
    </row>
    <row r="715" spans="1:5" ht="16.8">
      <c r="A715" s="16" t="str">
        <f t="shared" si="11"/>
        <v>14033_2</v>
      </c>
      <c r="B715" s="126" t="s">
        <v>1147</v>
      </c>
      <c r="C715" s="126" t="s">
        <v>2847</v>
      </c>
      <c r="D715" s="127">
        <v>8</v>
      </c>
      <c r="E715" s="127">
        <v>2</v>
      </c>
    </row>
    <row r="716" spans="1:5" ht="16.8">
      <c r="A716" s="16" t="str">
        <f t="shared" si="11"/>
        <v>14033_3</v>
      </c>
      <c r="B716" s="126" t="s">
        <v>1147</v>
      </c>
      <c r="C716" s="126" t="s">
        <v>2852</v>
      </c>
      <c r="D716" s="127">
        <v>3</v>
      </c>
      <c r="E716" s="127">
        <v>3</v>
      </c>
    </row>
    <row r="717" spans="1:5" ht="16.8">
      <c r="A717" s="16" t="str">
        <f t="shared" si="11"/>
        <v>14041_1</v>
      </c>
      <c r="B717" s="126" t="s">
        <v>1148</v>
      </c>
      <c r="C717" s="126" t="s">
        <v>2848</v>
      </c>
      <c r="D717" s="127">
        <v>18</v>
      </c>
      <c r="E717" s="127">
        <v>1</v>
      </c>
    </row>
    <row r="718" spans="1:5" ht="16.8">
      <c r="A718" s="16" t="str">
        <f t="shared" si="11"/>
        <v>14041_2</v>
      </c>
      <c r="B718" s="126" t="s">
        <v>1148</v>
      </c>
      <c r="C718" s="126" t="s">
        <v>2847</v>
      </c>
      <c r="D718" s="127">
        <v>9</v>
      </c>
      <c r="E718" s="127">
        <v>2</v>
      </c>
    </row>
    <row r="719" spans="1:5" ht="16.8">
      <c r="A719" s="16" t="str">
        <f t="shared" si="11"/>
        <v>14041_3</v>
      </c>
      <c r="B719" s="126" t="s">
        <v>1148</v>
      </c>
      <c r="C719" s="126" t="s">
        <v>1125</v>
      </c>
      <c r="D719" s="127">
        <v>4</v>
      </c>
      <c r="E719" s="127">
        <v>3</v>
      </c>
    </row>
    <row r="720" spans="1:5" ht="16.8">
      <c r="A720" s="16" t="str">
        <f t="shared" si="11"/>
        <v>14064_1</v>
      </c>
      <c r="B720" s="126" t="s">
        <v>1149</v>
      </c>
      <c r="C720" s="126" t="s">
        <v>2848</v>
      </c>
      <c r="D720" s="127">
        <v>10</v>
      </c>
      <c r="E720" s="127">
        <v>1</v>
      </c>
    </row>
    <row r="721" spans="1:5" ht="16.8">
      <c r="A721" s="16" t="str">
        <f t="shared" si="11"/>
        <v>14064_2</v>
      </c>
      <c r="B721" s="126" t="s">
        <v>1149</v>
      </c>
      <c r="C721" s="126" t="s">
        <v>2847</v>
      </c>
      <c r="D721" s="127">
        <v>7</v>
      </c>
      <c r="E721" s="127">
        <v>2</v>
      </c>
    </row>
    <row r="722" spans="1:5" ht="16.8">
      <c r="A722" s="16" t="str">
        <f t="shared" si="11"/>
        <v>14064_3</v>
      </c>
      <c r="B722" s="126" t="s">
        <v>1149</v>
      </c>
      <c r="C722" s="126" t="s">
        <v>1124</v>
      </c>
      <c r="D722" s="127">
        <v>6</v>
      </c>
      <c r="E722" s="127">
        <v>3</v>
      </c>
    </row>
    <row r="723" spans="1:5" ht="16.8">
      <c r="A723" s="16" t="str">
        <f t="shared" si="11"/>
        <v>14072_1</v>
      </c>
      <c r="B723" s="126" t="s">
        <v>1150</v>
      </c>
      <c r="C723" s="126" t="s">
        <v>2848</v>
      </c>
      <c r="D723" s="127">
        <v>15</v>
      </c>
      <c r="E723" s="127">
        <v>1</v>
      </c>
    </row>
    <row r="724" spans="1:5" ht="16.8">
      <c r="A724" s="16" t="str">
        <f t="shared" si="11"/>
        <v>14072_2</v>
      </c>
      <c r="B724" s="126" t="s">
        <v>1150</v>
      </c>
      <c r="C724" s="126" t="s">
        <v>2847</v>
      </c>
      <c r="D724" s="127">
        <v>7</v>
      </c>
      <c r="E724" s="127">
        <v>2</v>
      </c>
    </row>
    <row r="725" spans="1:5" ht="16.8">
      <c r="A725" s="16" t="str">
        <f t="shared" si="11"/>
        <v>14072_3</v>
      </c>
      <c r="B725" s="126" t="s">
        <v>1150</v>
      </c>
      <c r="C725" s="126" t="s">
        <v>1124</v>
      </c>
      <c r="D725" s="127">
        <v>6</v>
      </c>
      <c r="E725" s="127">
        <v>3</v>
      </c>
    </row>
    <row r="726" spans="1:5" ht="16.8">
      <c r="A726" s="16" t="str">
        <f t="shared" si="11"/>
        <v>14080_1</v>
      </c>
      <c r="B726" s="126" t="s">
        <v>1151</v>
      </c>
      <c r="C726" s="126" t="s">
        <v>2848</v>
      </c>
      <c r="D726" s="127">
        <v>39</v>
      </c>
      <c r="E726" s="127">
        <v>1</v>
      </c>
    </row>
    <row r="727" spans="1:5" ht="16.8">
      <c r="A727" s="16" t="str">
        <f t="shared" si="11"/>
        <v>14080_2</v>
      </c>
      <c r="B727" s="126" t="s">
        <v>1151</v>
      </c>
      <c r="C727" s="126" t="s">
        <v>2847</v>
      </c>
      <c r="D727" s="127">
        <v>24</v>
      </c>
      <c r="E727" s="127">
        <v>2</v>
      </c>
    </row>
    <row r="728" spans="1:5" ht="16.8">
      <c r="A728" s="16" t="str">
        <f t="shared" si="11"/>
        <v>14080_3</v>
      </c>
      <c r="B728" s="126" t="s">
        <v>1151</v>
      </c>
      <c r="C728" s="126" t="s">
        <v>1124</v>
      </c>
      <c r="D728" s="127">
        <v>8</v>
      </c>
      <c r="E728" s="127">
        <v>3</v>
      </c>
    </row>
    <row r="729" spans="1:5" ht="16.8">
      <c r="A729" s="16" t="str">
        <f t="shared" si="11"/>
        <v>14105_1</v>
      </c>
      <c r="B729" s="126" t="s">
        <v>1152</v>
      </c>
      <c r="C729" s="126" t="s">
        <v>2848</v>
      </c>
      <c r="D729" s="127">
        <v>65</v>
      </c>
      <c r="E729" s="127">
        <v>1</v>
      </c>
    </row>
    <row r="730" spans="1:5" ht="16.8">
      <c r="A730" s="16" t="str">
        <f t="shared" si="11"/>
        <v>14105_2</v>
      </c>
      <c r="B730" s="126" t="s">
        <v>1152</v>
      </c>
      <c r="C730" s="126" t="s">
        <v>2847</v>
      </c>
      <c r="D730" s="127">
        <v>45</v>
      </c>
      <c r="E730" s="127">
        <v>2</v>
      </c>
    </row>
    <row r="731" spans="1:5" ht="16.8">
      <c r="A731" s="16" t="str">
        <f t="shared" si="11"/>
        <v>14105_3</v>
      </c>
      <c r="B731" s="126" t="s">
        <v>1152</v>
      </c>
      <c r="C731" s="126" t="s">
        <v>2849</v>
      </c>
      <c r="D731" s="127">
        <v>16</v>
      </c>
      <c r="E731" s="127">
        <v>3</v>
      </c>
    </row>
    <row r="732" spans="1:5" ht="16.8">
      <c r="A732" s="16" t="str">
        <f t="shared" si="11"/>
        <v>14113_1</v>
      </c>
      <c r="B732" s="126" t="s">
        <v>1153</v>
      </c>
      <c r="C732" s="126" t="s">
        <v>2848</v>
      </c>
      <c r="D732" s="127">
        <v>61</v>
      </c>
      <c r="E732" s="127">
        <v>1</v>
      </c>
    </row>
    <row r="733" spans="1:5" ht="16.8">
      <c r="A733" s="16" t="str">
        <f t="shared" si="11"/>
        <v>14113_2</v>
      </c>
      <c r="B733" s="126" t="s">
        <v>1153</v>
      </c>
      <c r="C733" s="126" t="s">
        <v>2847</v>
      </c>
      <c r="D733" s="127">
        <v>23</v>
      </c>
      <c r="E733" s="127">
        <v>2</v>
      </c>
    </row>
    <row r="734" spans="1:5" ht="16.8">
      <c r="A734" s="16" t="str">
        <f t="shared" si="11"/>
        <v>14113_3</v>
      </c>
      <c r="B734" s="126" t="s">
        <v>1153</v>
      </c>
      <c r="C734" s="126" t="s">
        <v>1124</v>
      </c>
      <c r="D734" s="127">
        <v>15</v>
      </c>
      <c r="E734" s="127">
        <v>3</v>
      </c>
    </row>
    <row r="735" spans="1:5" ht="16.8">
      <c r="A735" s="16" t="str">
        <f t="shared" si="11"/>
        <v>27004_1</v>
      </c>
      <c r="B735" s="126" t="s">
        <v>1154</v>
      </c>
      <c r="C735" s="126" t="s">
        <v>2847</v>
      </c>
      <c r="D735" s="127">
        <v>11</v>
      </c>
      <c r="E735" s="127">
        <v>1</v>
      </c>
    </row>
    <row r="736" spans="1:5" ht="16.8">
      <c r="A736" s="16" t="str">
        <f t="shared" si="11"/>
        <v>27004_2</v>
      </c>
      <c r="B736" s="126" t="s">
        <v>1154</v>
      </c>
      <c r="C736" s="126" t="s">
        <v>2848</v>
      </c>
      <c r="D736" s="127">
        <v>10</v>
      </c>
      <c r="E736" s="127">
        <v>2</v>
      </c>
    </row>
    <row r="737" spans="1:5" ht="16.8">
      <c r="A737" s="16" t="str">
        <f t="shared" si="11"/>
        <v>27004_3</v>
      </c>
      <c r="B737" s="126" t="s">
        <v>1154</v>
      </c>
      <c r="C737" s="126" t="s">
        <v>2849</v>
      </c>
      <c r="D737" s="127">
        <v>3</v>
      </c>
      <c r="E737" s="127">
        <v>3</v>
      </c>
    </row>
    <row r="738" spans="1:5" ht="16.8">
      <c r="A738" s="16" t="str">
        <f t="shared" si="11"/>
        <v>27010_1</v>
      </c>
      <c r="B738" s="126" t="s">
        <v>1155</v>
      </c>
      <c r="C738" s="126" t="s">
        <v>2848</v>
      </c>
      <c r="D738" s="127">
        <v>72</v>
      </c>
      <c r="E738" s="127">
        <v>1</v>
      </c>
    </row>
    <row r="739" spans="1:5" ht="16.8">
      <c r="A739" s="16" t="str">
        <f t="shared" si="11"/>
        <v>27010_2</v>
      </c>
      <c r="B739" s="126" t="s">
        <v>1155</v>
      </c>
      <c r="C739" s="126" t="s">
        <v>2847</v>
      </c>
      <c r="D739" s="127">
        <v>37</v>
      </c>
      <c r="E739" s="127">
        <v>2</v>
      </c>
    </row>
    <row r="740" spans="1:5" ht="16.8">
      <c r="A740" s="16" t="str">
        <f t="shared" si="11"/>
        <v>27010_3</v>
      </c>
      <c r="B740" s="126" t="s">
        <v>1155</v>
      </c>
      <c r="C740" s="126" t="s">
        <v>1124</v>
      </c>
      <c r="D740" s="127">
        <v>13</v>
      </c>
      <c r="E740" s="127">
        <v>3</v>
      </c>
    </row>
    <row r="741" spans="1:5" ht="16.8">
      <c r="A741" s="16" t="str">
        <f t="shared" si="11"/>
        <v>27023_1</v>
      </c>
      <c r="B741" s="126" t="s">
        <v>1156</v>
      </c>
      <c r="C741" s="126" t="s">
        <v>2848</v>
      </c>
      <c r="D741" s="127">
        <v>16</v>
      </c>
      <c r="E741" s="127">
        <v>1</v>
      </c>
    </row>
    <row r="742" spans="1:5" ht="16.8">
      <c r="A742" s="16" t="str">
        <f t="shared" si="11"/>
        <v>27023_2</v>
      </c>
      <c r="B742" s="126" t="s">
        <v>1156</v>
      </c>
      <c r="C742" s="126" t="s">
        <v>2847</v>
      </c>
      <c r="D742" s="127">
        <v>10</v>
      </c>
      <c r="E742" s="127">
        <v>2</v>
      </c>
    </row>
    <row r="743" spans="1:5" ht="16.8">
      <c r="A743" s="16" t="str">
        <f t="shared" si="11"/>
        <v>27023_3</v>
      </c>
      <c r="B743" s="126" t="s">
        <v>1156</v>
      </c>
      <c r="C743" s="126" t="s">
        <v>1124</v>
      </c>
      <c r="D743" s="127">
        <v>3</v>
      </c>
      <c r="E743" s="127">
        <v>3</v>
      </c>
    </row>
    <row r="744" spans="1:5" ht="16.8">
      <c r="A744" s="16" t="str">
        <f t="shared" si="11"/>
        <v>27025_1</v>
      </c>
      <c r="B744" s="126" t="s">
        <v>1157</v>
      </c>
      <c r="C744" s="126" t="s">
        <v>2847</v>
      </c>
      <c r="D744" s="127">
        <v>45</v>
      </c>
      <c r="E744" s="127">
        <v>1</v>
      </c>
    </row>
    <row r="745" spans="1:5" ht="16.8">
      <c r="A745" s="16" t="str">
        <f t="shared" si="11"/>
        <v>27025_2</v>
      </c>
      <c r="B745" s="126" t="s">
        <v>1157</v>
      </c>
      <c r="C745" s="126" t="s">
        <v>2848</v>
      </c>
      <c r="D745" s="127">
        <v>35</v>
      </c>
      <c r="E745" s="127">
        <v>2</v>
      </c>
    </row>
    <row r="746" spans="1:5" ht="16.8">
      <c r="A746" s="16" t="str">
        <f t="shared" si="11"/>
        <v>27025_3</v>
      </c>
      <c r="B746" s="126" t="s">
        <v>1157</v>
      </c>
      <c r="C746" s="126" t="s">
        <v>1125</v>
      </c>
      <c r="D746" s="127">
        <v>10</v>
      </c>
      <c r="E746" s="127">
        <v>3</v>
      </c>
    </row>
    <row r="747" spans="1:5" ht="16.8">
      <c r="A747" s="16" t="str">
        <f t="shared" si="11"/>
        <v>27033_1</v>
      </c>
      <c r="B747" s="126" t="s">
        <v>1158</v>
      </c>
      <c r="C747" s="126" t="s">
        <v>2847</v>
      </c>
      <c r="D747" s="127">
        <v>36</v>
      </c>
      <c r="E747" s="127">
        <v>1</v>
      </c>
    </row>
    <row r="748" spans="1:5" ht="16.8">
      <c r="A748" s="16" t="str">
        <f t="shared" si="11"/>
        <v>27033_2</v>
      </c>
      <c r="B748" s="126" t="s">
        <v>1158</v>
      </c>
      <c r="C748" s="126" t="s">
        <v>2848</v>
      </c>
      <c r="D748" s="127">
        <v>23</v>
      </c>
      <c r="E748" s="127">
        <v>2</v>
      </c>
    </row>
    <row r="749" spans="1:5" ht="16.8">
      <c r="A749" s="16" t="str">
        <f t="shared" si="11"/>
        <v>27033_3</v>
      </c>
      <c r="B749" s="126" t="s">
        <v>1158</v>
      </c>
      <c r="C749" s="126" t="s">
        <v>1125</v>
      </c>
      <c r="D749" s="127">
        <v>7</v>
      </c>
      <c r="E749" s="127">
        <v>3</v>
      </c>
    </row>
    <row r="750" spans="1:5" ht="16.8">
      <c r="A750" s="16" t="str">
        <f t="shared" si="11"/>
        <v>27041_1</v>
      </c>
      <c r="B750" s="126" t="s">
        <v>1159</v>
      </c>
      <c r="C750" s="126" t="s">
        <v>2848</v>
      </c>
      <c r="D750" s="127">
        <v>21</v>
      </c>
      <c r="E750" s="127">
        <v>1</v>
      </c>
    </row>
    <row r="751" spans="1:5" ht="16.8">
      <c r="A751" s="16" t="str">
        <f t="shared" si="11"/>
        <v>27041_2</v>
      </c>
      <c r="B751" s="126" t="s">
        <v>1159</v>
      </c>
      <c r="C751" s="126" t="s">
        <v>2847</v>
      </c>
      <c r="D751" s="127">
        <v>16</v>
      </c>
      <c r="E751" s="127">
        <v>2</v>
      </c>
    </row>
    <row r="752" spans="1:5" ht="16.8">
      <c r="A752" s="16" t="str">
        <f t="shared" si="11"/>
        <v>27041_3</v>
      </c>
      <c r="B752" s="126" t="s">
        <v>1159</v>
      </c>
      <c r="C752" s="126" t="s">
        <v>1125</v>
      </c>
      <c r="D752" s="127">
        <v>8</v>
      </c>
      <c r="E752" s="127">
        <v>3</v>
      </c>
    </row>
    <row r="753" spans="1:5" ht="16.8">
      <c r="A753" s="16" t="str">
        <f t="shared" si="11"/>
        <v>27056_1</v>
      </c>
      <c r="B753" s="126" t="s">
        <v>1160</v>
      </c>
      <c r="C753" s="126" t="s">
        <v>2848</v>
      </c>
      <c r="D753" s="127">
        <v>16</v>
      </c>
      <c r="E753" s="127">
        <v>1</v>
      </c>
    </row>
    <row r="754" spans="1:5" ht="16.8">
      <c r="A754" s="16" t="str">
        <f t="shared" si="11"/>
        <v>27056_2</v>
      </c>
      <c r="B754" s="126" t="s">
        <v>1160</v>
      </c>
      <c r="C754" s="126" t="s">
        <v>2847</v>
      </c>
      <c r="D754" s="127">
        <v>7</v>
      </c>
      <c r="E754" s="127">
        <v>2</v>
      </c>
    </row>
    <row r="755" spans="1:5" ht="16.8">
      <c r="A755" s="16" t="str">
        <f t="shared" si="11"/>
        <v>27056_3</v>
      </c>
      <c r="B755" s="126" t="s">
        <v>1160</v>
      </c>
      <c r="C755" s="126" t="s">
        <v>2849</v>
      </c>
      <c r="D755" s="127">
        <v>4</v>
      </c>
      <c r="E755" s="127">
        <v>3</v>
      </c>
    </row>
    <row r="756" spans="1:5" ht="16.8">
      <c r="A756" s="16" t="str">
        <f t="shared" si="11"/>
        <v>27064_1</v>
      </c>
      <c r="B756" s="126" t="s">
        <v>1161</v>
      </c>
      <c r="C756" s="126" t="s">
        <v>2848</v>
      </c>
      <c r="D756" s="127">
        <v>57</v>
      </c>
      <c r="E756" s="127">
        <v>1</v>
      </c>
    </row>
    <row r="757" spans="1:5" ht="16.8">
      <c r="A757" s="16" t="str">
        <f t="shared" si="11"/>
        <v>27064_2</v>
      </c>
      <c r="B757" s="126" t="s">
        <v>1161</v>
      </c>
      <c r="C757" s="126" t="s">
        <v>2847</v>
      </c>
      <c r="D757" s="127">
        <v>23</v>
      </c>
      <c r="E757" s="127">
        <v>2</v>
      </c>
    </row>
    <row r="758" spans="1:5" ht="16.8">
      <c r="A758" s="16" t="str">
        <f t="shared" si="11"/>
        <v>27064_3</v>
      </c>
      <c r="B758" s="126" t="s">
        <v>1161</v>
      </c>
      <c r="C758" s="126" t="s">
        <v>1125</v>
      </c>
      <c r="D758" s="127">
        <v>10</v>
      </c>
      <c r="E758" s="127">
        <v>3</v>
      </c>
    </row>
    <row r="759" spans="1:5" ht="16.8">
      <c r="A759" s="16" t="str">
        <f t="shared" si="11"/>
        <v>28008_1</v>
      </c>
      <c r="B759" s="126" t="s">
        <v>1654</v>
      </c>
      <c r="C759" s="126" t="s">
        <v>2847</v>
      </c>
      <c r="D759" s="127">
        <v>17</v>
      </c>
      <c r="E759" s="127">
        <v>1</v>
      </c>
    </row>
    <row r="760" spans="1:5" ht="16.8">
      <c r="A760" s="16" t="str">
        <f t="shared" si="11"/>
        <v>28008_2</v>
      </c>
      <c r="B760" s="126" t="s">
        <v>1654</v>
      </c>
      <c r="C760" s="126" t="s">
        <v>2848</v>
      </c>
      <c r="D760" s="127">
        <v>12</v>
      </c>
      <c r="E760" s="127">
        <v>2</v>
      </c>
    </row>
    <row r="761" spans="1:5" ht="16.8">
      <c r="A761" s="16" t="str">
        <f t="shared" si="11"/>
        <v>28008_3</v>
      </c>
      <c r="B761" s="126" t="s">
        <v>1654</v>
      </c>
      <c r="C761" s="126" t="s">
        <v>1124</v>
      </c>
      <c r="D761" s="127">
        <v>9</v>
      </c>
      <c r="E761" s="127">
        <v>3</v>
      </c>
    </row>
    <row r="762" spans="1:5" ht="16.8">
      <c r="A762" s="16" t="str">
        <f t="shared" si="11"/>
        <v>28009_1</v>
      </c>
      <c r="B762" s="126" t="s">
        <v>1655</v>
      </c>
      <c r="C762" s="126" t="s">
        <v>2852</v>
      </c>
      <c r="D762" s="127">
        <v>1</v>
      </c>
      <c r="E762" s="127">
        <v>1</v>
      </c>
    </row>
    <row r="763" spans="1:5" ht="16.8">
      <c r="A763" s="16" t="str">
        <f t="shared" si="11"/>
        <v>28012_1</v>
      </c>
      <c r="B763" s="126" t="s">
        <v>1699</v>
      </c>
      <c r="C763" s="126" t="s">
        <v>2847</v>
      </c>
      <c r="D763" s="127">
        <v>25</v>
      </c>
      <c r="E763" s="127">
        <v>1</v>
      </c>
    </row>
    <row r="764" spans="1:5" ht="16.8">
      <c r="A764" s="16" t="str">
        <f t="shared" si="11"/>
        <v>28012_2</v>
      </c>
      <c r="B764" s="126" t="s">
        <v>1699</v>
      </c>
      <c r="C764" s="126" t="s">
        <v>2848</v>
      </c>
      <c r="D764" s="127">
        <v>24</v>
      </c>
      <c r="E764" s="127">
        <v>2</v>
      </c>
    </row>
    <row r="765" spans="1:5" ht="16.8">
      <c r="A765" s="16" t="str">
        <f t="shared" si="11"/>
        <v>28012_3</v>
      </c>
      <c r="B765" s="126" t="s">
        <v>1699</v>
      </c>
      <c r="C765" s="126" t="s">
        <v>1124</v>
      </c>
      <c r="D765" s="127">
        <v>14</v>
      </c>
      <c r="E765" s="127">
        <v>3</v>
      </c>
    </row>
    <row r="766" spans="1:5" ht="16.8">
      <c r="A766" s="16" t="str">
        <f t="shared" si="11"/>
        <v>28020_1</v>
      </c>
      <c r="B766" s="126" t="s">
        <v>1656</v>
      </c>
      <c r="C766" s="126" t="s">
        <v>2848</v>
      </c>
      <c r="D766" s="127">
        <v>37</v>
      </c>
      <c r="E766" s="127">
        <v>1</v>
      </c>
    </row>
    <row r="767" spans="1:5" ht="16.8">
      <c r="A767" s="16" t="str">
        <f t="shared" si="11"/>
        <v>28020_2</v>
      </c>
      <c r="B767" s="126" t="s">
        <v>1656</v>
      </c>
      <c r="C767" s="126" t="s">
        <v>2847</v>
      </c>
      <c r="D767" s="127">
        <v>37</v>
      </c>
      <c r="E767" s="127">
        <v>2</v>
      </c>
    </row>
    <row r="768" spans="1:5" ht="16.8">
      <c r="A768" s="16" t="str">
        <f t="shared" si="11"/>
        <v>28020_3</v>
      </c>
      <c r="B768" s="126" t="s">
        <v>1656</v>
      </c>
      <c r="C768" s="126" t="s">
        <v>1125</v>
      </c>
      <c r="D768" s="127">
        <v>14</v>
      </c>
      <c r="E768" s="127">
        <v>3</v>
      </c>
    </row>
    <row r="769" spans="1:5" ht="16.8">
      <c r="A769" s="16" t="str">
        <f t="shared" si="11"/>
        <v>28035_1</v>
      </c>
      <c r="B769" s="126" t="s">
        <v>1700</v>
      </c>
      <c r="C769" s="126" t="s">
        <v>2848</v>
      </c>
      <c r="D769" s="127">
        <v>35</v>
      </c>
      <c r="E769" s="127">
        <v>1</v>
      </c>
    </row>
    <row r="770" spans="1:5" ht="16.8">
      <c r="A770" s="16" t="str">
        <f t="shared" si="11"/>
        <v>28035_2</v>
      </c>
      <c r="B770" s="126" t="s">
        <v>1700</v>
      </c>
      <c r="C770" s="126" t="s">
        <v>2847</v>
      </c>
      <c r="D770" s="127">
        <v>15</v>
      </c>
      <c r="E770" s="127">
        <v>2</v>
      </c>
    </row>
    <row r="771" spans="1:5" ht="16.8">
      <c r="A771" s="16" t="str">
        <f t="shared" ref="A771:A834" si="12">B771&amp;"_"&amp;E771</f>
        <v>28035_3</v>
      </c>
      <c r="B771" s="126" t="s">
        <v>1700</v>
      </c>
      <c r="C771" s="126" t="s">
        <v>1125</v>
      </c>
      <c r="D771" s="127">
        <v>7</v>
      </c>
      <c r="E771" s="127">
        <v>3</v>
      </c>
    </row>
    <row r="772" spans="1:5" ht="16.8">
      <c r="A772" s="16" t="str">
        <f t="shared" si="12"/>
        <v>28040_1</v>
      </c>
      <c r="B772" s="126" t="s">
        <v>1701</v>
      </c>
      <c r="C772" s="126" t="s">
        <v>2847</v>
      </c>
      <c r="D772" s="127">
        <v>13</v>
      </c>
      <c r="E772" s="127">
        <v>1</v>
      </c>
    </row>
    <row r="773" spans="1:5" ht="16.8">
      <c r="A773" s="16" t="str">
        <f t="shared" si="12"/>
        <v>28040_2</v>
      </c>
      <c r="B773" s="126" t="s">
        <v>1701</v>
      </c>
      <c r="C773" s="126" t="s">
        <v>1124</v>
      </c>
      <c r="D773" s="127">
        <v>7</v>
      </c>
      <c r="E773" s="127">
        <v>2</v>
      </c>
    </row>
    <row r="774" spans="1:5" ht="16.8">
      <c r="A774" s="16" t="str">
        <f t="shared" si="12"/>
        <v>28040_3</v>
      </c>
      <c r="B774" s="126" t="s">
        <v>1701</v>
      </c>
      <c r="C774" s="126" t="s">
        <v>1126</v>
      </c>
      <c r="D774" s="127">
        <v>6</v>
      </c>
      <c r="E774" s="127">
        <v>3</v>
      </c>
    </row>
    <row r="775" spans="1:5" ht="16.8">
      <c r="A775" s="16" t="str">
        <f t="shared" si="12"/>
        <v>28043_1</v>
      </c>
      <c r="B775" s="126" t="s">
        <v>1702</v>
      </c>
      <c r="C775" s="126" t="s">
        <v>2847</v>
      </c>
      <c r="D775" s="127">
        <v>13</v>
      </c>
      <c r="E775" s="127">
        <v>1</v>
      </c>
    </row>
    <row r="776" spans="1:5" ht="16.8">
      <c r="A776" s="16" t="str">
        <f t="shared" si="12"/>
        <v>28043_2</v>
      </c>
      <c r="B776" s="126" t="s">
        <v>1702</v>
      </c>
      <c r="C776" s="126" t="s">
        <v>2848</v>
      </c>
      <c r="D776" s="127">
        <v>11</v>
      </c>
      <c r="E776" s="127">
        <v>2</v>
      </c>
    </row>
    <row r="777" spans="1:5" ht="16.8">
      <c r="A777" s="16" t="str">
        <f t="shared" si="12"/>
        <v>28043_3</v>
      </c>
      <c r="B777" s="126" t="s">
        <v>1702</v>
      </c>
      <c r="C777" s="126" t="s">
        <v>2852</v>
      </c>
      <c r="D777" s="127">
        <v>4</v>
      </c>
      <c r="E777" s="127">
        <v>3</v>
      </c>
    </row>
    <row r="778" spans="1:5" ht="16.8">
      <c r="A778" s="16" t="str">
        <f t="shared" si="12"/>
        <v>28051_1</v>
      </c>
      <c r="B778" s="126" t="s">
        <v>1703</v>
      </c>
      <c r="C778" s="126" t="s">
        <v>2847</v>
      </c>
      <c r="D778" s="127">
        <v>17</v>
      </c>
      <c r="E778" s="127">
        <v>1</v>
      </c>
    </row>
    <row r="779" spans="1:5" ht="16.8">
      <c r="A779" s="16" t="str">
        <f t="shared" si="12"/>
        <v>28051_2</v>
      </c>
      <c r="B779" s="126" t="s">
        <v>1703</v>
      </c>
      <c r="C779" s="126" t="s">
        <v>2848</v>
      </c>
      <c r="D779" s="127">
        <v>15</v>
      </c>
      <c r="E779" s="127">
        <v>2</v>
      </c>
    </row>
    <row r="780" spans="1:5" ht="16.8">
      <c r="A780" s="16" t="str">
        <f t="shared" si="12"/>
        <v>28051_3</v>
      </c>
      <c r="B780" s="126" t="s">
        <v>1703</v>
      </c>
      <c r="C780" s="126" t="s">
        <v>1125</v>
      </c>
      <c r="D780" s="127">
        <v>14</v>
      </c>
      <c r="E780" s="127">
        <v>3</v>
      </c>
    </row>
    <row r="781" spans="1:5" ht="16.8">
      <c r="A781" s="16" t="str">
        <f t="shared" si="12"/>
        <v>50000_1</v>
      </c>
      <c r="B781" s="126" t="s">
        <v>1657</v>
      </c>
      <c r="C781" s="126" t="s">
        <v>1124</v>
      </c>
      <c r="D781" s="127">
        <v>2</v>
      </c>
      <c r="E781" s="127">
        <v>1</v>
      </c>
    </row>
    <row r="782" spans="1:5" ht="16.8">
      <c r="A782" s="16" t="str">
        <f t="shared" si="12"/>
        <v>50000_2</v>
      </c>
      <c r="B782" s="126" t="s">
        <v>1657</v>
      </c>
      <c r="C782" s="126" t="s">
        <v>1125</v>
      </c>
      <c r="D782" s="127">
        <v>2</v>
      </c>
      <c r="E782" s="127">
        <v>2</v>
      </c>
    </row>
    <row r="783" spans="1:5" ht="16.8">
      <c r="A783" s="16" t="str">
        <f t="shared" si="12"/>
        <v>50000_3</v>
      </c>
      <c r="B783" s="126" t="s">
        <v>1657</v>
      </c>
      <c r="C783" s="126" t="s">
        <v>2852</v>
      </c>
      <c r="D783" s="127">
        <v>1</v>
      </c>
      <c r="E783" s="127">
        <v>3</v>
      </c>
    </row>
    <row r="784" spans="1:5" ht="16.8">
      <c r="A784" s="16" t="str">
        <f t="shared" si="12"/>
        <v>50008_1</v>
      </c>
      <c r="B784" s="126" t="s">
        <v>1658</v>
      </c>
      <c r="C784" s="126" t="s">
        <v>2847</v>
      </c>
      <c r="D784" s="127">
        <v>1</v>
      </c>
      <c r="E784" s="127">
        <v>1</v>
      </c>
    </row>
    <row r="785" spans="1:5" ht="16.8">
      <c r="A785" s="16" t="str">
        <f t="shared" si="12"/>
        <v>50013_1</v>
      </c>
      <c r="B785" s="126" t="s">
        <v>1659</v>
      </c>
      <c r="C785" s="126" t="s">
        <v>2847</v>
      </c>
      <c r="D785" s="127">
        <v>29</v>
      </c>
      <c r="E785" s="127">
        <v>1</v>
      </c>
    </row>
    <row r="786" spans="1:5" ht="16.8">
      <c r="A786" s="16" t="str">
        <f t="shared" si="12"/>
        <v>50013_2</v>
      </c>
      <c r="B786" s="126" t="s">
        <v>1659</v>
      </c>
      <c r="C786" s="126" t="s">
        <v>2848</v>
      </c>
      <c r="D786" s="127">
        <v>22</v>
      </c>
      <c r="E786" s="127">
        <v>2</v>
      </c>
    </row>
    <row r="787" spans="1:5" ht="16.8">
      <c r="A787" s="16" t="str">
        <f t="shared" si="12"/>
        <v>50013_3</v>
      </c>
      <c r="B787" s="126" t="s">
        <v>1659</v>
      </c>
      <c r="C787" s="126" t="s">
        <v>2852</v>
      </c>
      <c r="D787" s="127">
        <v>12</v>
      </c>
      <c r="E787" s="127">
        <v>3</v>
      </c>
    </row>
    <row r="788" spans="1:5" ht="16.8">
      <c r="A788" s="16" t="str">
        <f t="shared" si="12"/>
        <v>50021_1</v>
      </c>
      <c r="B788" s="126" t="s">
        <v>1661</v>
      </c>
      <c r="C788" s="126" t="s">
        <v>2848</v>
      </c>
      <c r="D788" s="127">
        <v>28</v>
      </c>
      <c r="E788" s="127">
        <v>1</v>
      </c>
    </row>
    <row r="789" spans="1:5" ht="16.8">
      <c r="A789" s="16" t="str">
        <f t="shared" si="12"/>
        <v>50021_2</v>
      </c>
      <c r="B789" s="126" t="s">
        <v>1661</v>
      </c>
      <c r="C789" s="126" t="s">
        <v>2847</v>
      </c>
      <c r="D789" s="127">
        <v>10</v>
      </c>
      <c r="E789" s="127">
        <v>2</v>
      </c>
    </row>
    <row r="790" spans="1:5" ht="16.8">
      <c r="A790" s="16" t="str">
        <f t="shared" si="12"/>
        <v>50021_3</v>
      </c>
      <c r="B790" s="126" t="s">
        <v>1661</v>
      </c>
      <c r="C790" s="126" t="s">
        <v>1124</v>
      </c>
      <c r="D790" s="127">
        <v>4</v>
      </c>
      <c r="E790" s="127">
        <v>3</v>
      </c>
    </row>
    <row r="791" spans="1:5" ht="16.8">
      <c r="A791" s="16" t="str">
        <f t="shared" si="12"/>
        <v>50036_1</v>
      </c>
      <c r="B791" s="126" t="s">
        <v>1662</v>
      </c>
      <c r="C791" s="126" t="s">
        <v>2848</v>
      </c>
      <c r="D791" s="127">
        <v>19</v>
      </c>
      <c r="E791" s="127">
        <v>1</v>
      </c>
    </row>
    <row r="792" spans="1:5" ht="16.8">
      <c r="A792" s="16" t="str">
        <f t="shared" si="12"/>
        <v>50036_2</v>
      </c>
      <c r="B792" s="126" t="s">
        <v>1662</v>
      </c>
      <c r="C792" s="126" t="s">
        <v>2847</v>
      </c>
      <c r="D792" s="127">
        <v>11</v>
      </c>
      <c r="E792" s="127">
        <v>2</v>
      </c>
    </row>
    <row r="793" spans="1:5" ht="16.8">
      <c r="A793" s="16" t="str">
        <f t="shared" si="12"/>
        <v>50036_3</v>
      </c>
      <c r="B793" s="126" t="s">
        <v>1662</v>
      </c>
      <c r="C793" s="126" t="s">
        <v>2850</v>
      </c>
      <c r="D793" s="127">
        <v>3</v>
      </c>
      <c r="E793" s="127">
        <v>3</v>
      </c>
    </row>
    <row r="794" spans="1:5" ht="16.8">
      <c r="A794" s="16" t="str">
        <f t="shared" si="12"/>
        <v>50044_1</v>
      </c>
      <c r="B794" s="126" t="s">
        <v>1663</v>
      </c>
      <c r="C794" s="126" t="s">
        <v>2848</v>
      </c>
      <c r="D794" s="127">
        <v>12</v>
      </c>
      <c r="E794" s="127">
        <v>1</v>
      </c>
    </row>
    <row r="795" spans="1:5" ht="16.8">
      <c r="A795" s="16" t="str">
        <f t="shared" si="12"/>
        <v>50044_2</v>
      </c>
      <c r="B795" s="126" t="s">
        <v>1663</v>
      </c>
      <c r="C795" s="126" t="s">
        <v>2847</v>
      </c>
      <c r="D795" s="127">
        <v>7</v>
      </c>
      <c r="E795" s="127">
        <v>2</v>
      </c>
    </row>
    <row r="796" spans="1:5" ht="16.8">
      <c r="A796" s="16" t="str">
        <f t="shared" si="12"/>
        <v>50044_3</v>
      </c>
      <c r="B796" s="126" t="s">
        <v>1663</v>
      </c>
      <c r="C796" s="126" t="s">
        <v>2851</v>
      </c>
      <c r="D796" s="127">
        <v>3</v>
      </c>
      <c r="E796" s="127">
        <v>3</v>
      </c>
    </row>
    <row r="797" spans="1:5" ht="16.8">
      <c r="A797" s="16" t="str">
        <f t="shared" si="12"/>
        <v>50052_1</v>
      </c>
      <c r="B797" s="126" t="s">
        <v>1664</v>
      </c>
      <c r="C797" s="126" t="s">
        <v>2848</v>
      </c>
      <c r="D797" s="127">
        <v>20</v>
      </c>
      <c r="E797" s="127">
        <v>1</v>
      </c>
    </row>
    <row r="798" spans="1:5" ht="16.8">
      <c r="A798" s="16" t="str">
        <f t="shared" si="12"/>
        <v>50052_2</v>
      </c>
      <c r="B798" s="126" t="s">
        <v>1664</v>
      </c>
      <c r="C798" s="126" t="s">
        <v>2847</v>
      </c>
      <c r="D798" s="127">
        <v>15</v>
      </c>
      <c r="E798" s="127">
        <v>2</v>
      </c>
    </row>
    <row r="799" spans="1:5" ht="16.8">
      <c r="A799" s="16" t="str">
        <f t="shared" si="12"/>
        <v>50052_3</v>
      </c>
      <c r="B799" s="126" t="s">
        <v>1664</v>
      </c>
      <c r="C799" s="126" t="s">
        <v>1125</v>
      </c>
      <c r="D799" s="127">
        <v>5</v>
      </c>
      <c r="E799" s="127">
        <v>3</v>
      </c>
    </row>
    <row r="800" spans="1:5" ht="16.8">
      <c r="A800" s="16" t="str">
        <f t="shared" si="12"/>
        <v>50124_1</v>
      </c>
      <c r="B800" s="126" t="s">
        <v>1665</v>
      </c>
      <c r="C800" s="126" t="s">
        <v>2848</v>
      </c>
      <c r="D800" s="127">
        <v>24</v>
      </c>
      <c r="E800" s="127">
        <v>1</v>
      </c>
    </row>
    <row r="801" spans="1:5" ht="16.8">
      <c r="A801" s="16" t="str">
        <f t="shared" si="12"/>
        <v>50124_2</v>
      </c>
      <c r="B801" s="126" t="s">
        <v>1665</v>
      </c>
      <c r="C801" s="126" t="s">
        <v>2847</v>
      </c>
      <c r="D801" s="127">
        <v>12</v>
      </c>
      <c r="E801" s="127">
        <v>2</v>
      </c>
    </row>
    <row r="802" spans="1:5" ht="16.8">
      <c r="A802" s="16" t="str">
        <f t="shared" si="12"/>
        <v>50124_3</v>
      </c>
      <c r="B802" s="126" t="s">
        <v>1665</v>
      </c>
      <c r="C802" s="126" t="s">
        <v>2851</v>
      </c>
      <c r="D802" s="127">
        <v>8</v>
      </c>
      <c r="E802" s="127">
        <v>3</v>
      </c>
    </row>
    <row r="803" spans="1:5" ht="16.8">
      <c r="A803" s="16" t="str">
        <f t="shared" si="12"/>
        <v>61007_1</v>
      </c>
      <c r="B803" s="126" t="s">
        <v>1666</v>
      </c>
      <c r="C803" s="126" t="s">
        <v>2847</v>
      </c>
      <c r="D803" s="127">
        <v>4</v>
      </c>
      <c r="E803" s="127">
        <v>1</v>
      </c>
    </row>
    <row r="804" spans="1:5" ht="16.8">
      <c r="A804" s="16" t="str">
        <f t="shared" si="12"/>
        <v>61007_2</v>
      </c>
      <c r="B804" s="126" t="s">
        <v>1666</v>
      </c>
      <c r="C804" s="126" t="s">
        <v>2854</v>
      </c>
      <c r="D804" s="127">
        <v>3</v>
      </c>
      <c r="E804" s="127">
        <v>2</v>
      </c>
    </row>
    <row r="805" spans="1:5" ht="16.8">
      <c r="A805" s="16" t="str">
        <f t="shared" si="12"/>
        <v>61007_3</v>
      </c>
      <c r="B805" s="126" t="s">
        <v>1666</v>
      </c>
      <c r="C805" s="126" t="s">
        <v>2848</v>
      </c>
      <c r="D805" s="127">
        <v>3</v>
      </c>
      <c r="E805" s="127">
        <v>3</v>
      </c>
    </row>
    <row r="806" spans="1:5" ht="16.8">
      <c r="A806" s="16" t="str">
        <f t="shared" si="12"/>
        <v>61016_1</v>
      </c>
      <c r="B806" s="126" t="s">
        <v>1668</v>
      </c>
      <c r="C806" s="126" t="s">
        <v>2848</v>
      </c>
      <c r="D806" s="127">
        <v>49</v>
      </c>
      <c r="E806" s="127">
        <v>1</v>
      </c>
    </row>
    <row r="807" spans="1:5" ht="16.8">
      <c r="A807" s="16" t="str">
        <f t="shared" si="12"/>
        <v>61016_2</v>
      </c>
      <c r="B807" s="126" t="s">
        <v>1668</v>
      </c>
      <c r="C807" s="126" t="s">
        <v>2847</v>
      </c>
      <c r="D807" s="127">
        <v>29</v>
      </c>
      <c r="E807" s="127">
        <v>2</v>
      </c>
    </row>
    <row r="808" spans="1:5" ht="16.8">
      <c r="A808" s="16" t="str">
        <f t="shared" si="12"/>
        <v>61016_3</v>
      </c>
      <c r="B808" s="126" t="s">
        <v>1668</v>
      </c>
      <c r="C808" s="126" t="s">
        <v>1125</v>
      </c>
      <c r="D808" s="127">
        <v>18</v>
      </c>
      <c r="E808" s="127">
        <v>3</v>
      </c>
    </row>
    <row r="809" spans="1:5" ht="16.8">
      <c r="A809" s="16" t="str">
        <f t="shared" si="12"/>
        <v>61024_1</v>
      </c>
      <c r="B809" s="126" t="s">
        <v>1669</v>
      </c>
      <c r="C809" s="126" t="s">
        <v>2848</v>
      </c>
      <c r="D809" s="127">
        <v>24</v>
      </c>
      <c r="E809" s="127">
        <v>1</v>
      </c>
    </row>
    <row r="810" spans="1:5" ht="16.8">
      <c r="A810" s="16" t="str">
        <f t="shared" si="12"/>
        <v>61024_2</v>
      </c>
      <c r="B810" s="126" t="s">
        <v>1669</v>
      </c>
      <c r="C810" s="126" t="s">
        <v>2847</v>
      </c>
      <c r="D810" s="127">
        <v>13</v>
      </c>
      <c r="E810" s="127">
        <v>2</v>
      </c>
    </row>
    <row r="811" spans="1:5" ht="16.8">
      <c r="A811" s="16" t="str">
        <f t="shared" si="12"/>
        <v>61024_3</v>
      </c>
      <c r="B811" s="126" t="s">
        <v>1669</v>
      </c>
      <c r="C811" s="126" t="s">
        <v>1125</v>
      </c>
      <c r="D811" s="127">
        <v>6</v>
      </c>
      <c r="E811" s="127">
        <v>3</v>
      </c>
    </row>
    <row r="812" spans="1:5" ht="16.8">
      <c r="A812" s="16" t="str">
        <f t="shared" si="12"/>
        <v>61032_1</v>
      </c>
      <c r="B812" s="126" t="s">
        <v>1670</v>
      </c>
      <c r="C812" s="126" t="s">
        <v>2847</v>
      </c>
      <c r="D812" s="127">
        <v>16</v>
      </c>
      <c r="E812" s="127">
        <v>1</v>
      </c>
    </row>
    <row r="813" spans="1:5" ht="16.8">
      <c r="A813" s="16" t="str">
        <f t="shared" si="12"/>
        <v>61032_2</v>
      </c>
      <c r="B813" s="126" t="s">
        <v>1670</v>
      </c>
      <c r="C813" s="126" t="s">
        <v>2848</v>
      </c>
      <c r="D813" s="127">
        <v>12</v>
      </c>
      <c r="E813" s="127">
        <v>2</v>
      </c>
    </row>
    <row r="814" spans="1:5" ht="16.8">
      <c r="A814" s="16" t="str">
        <f t="shared" si="12"/>
        <v>61032_3</v>
      </c>
      <c r="B814" s="126" t="s">
        <v>1670</v>
      </c>
      <c r="C814" s="126" t="s">
        <v>1125</v>
      </c>
      <c r="D814" s="127">
        <v>6</v>
      </c>
      <c r="E814" s="127">
        <v>3</v>
      </c>
    </row>
    <row r="815" spans="1:5" ht="16.8">
      <c r="A815" s="16" t="str">
        <f t="shared" si="12"/>
        <v>61040_1</v>
      </c>
      <c r="B815" s="126" t="s">
        <v>1671</v>
      </c>
      <c r="C815" s="126" t="s">
        <v>2848</v>
      </c>
      <c r="D815" s="127">
        <v>16</v>
      </c>
      <c r="E815" s="127">
        <v>1</v>
      </c>
    </row>
    <row r="816" spans="1:5" ht="16.8">
      <c r="A816" s="16" t="str">
        <f t="shared" si="12"/>
        <v>61040_2</v>
      </c>
      <c r="B816" s="126" t="s">
        <v>1671</v>
      </c>
      <c r="C816" s="126" t="s">
        <v>2847</v>
      </c>
      <c r="D816" s="127">
        <v>16</v>
      </c>
      <c r="E816" s="127">
        <v>2</v>
      </c>
    </row>
    <row r="817" spans="1:5" ht="16.8">
      <c r="A817" s="16" t="str">
        <f t="shared" si="12"/>
        <v>61040_3</v>
      </c>
      <c r="B817" s="126" t="s">
        <v>1671</v>
      </c>
      <c r="C817" s="126" t="s">
        <v>2852</v>
      </c>
      <c r="D817" s="127">
        <v>4</v>
      </c>
      <c r="E817" s="127">
        <v>3</v>
      </c>
    </row>
    <row r="818" spans="1:5" ht="16.8">
      <c r="A818" s="16" t="str">
        <f t="shared" si="12"/>
        <v>61055_1</v>
      </c>
      <c r="B818" s="126" t="s">
        <v>1672</v>
      </c>
      <c r="C818" s="126" t="s">
        <v>2847</v>
      </c>
      <c r="D818" s="127">
        <v>12</v>
      </c>
      <c r="E818" s="127">
        <v>1</v>
      </c>
    </row>
    <row r="819" spans="1:5" ht="16.8">
      <c r="A819" s="16" t="str">
        <f t="shared" si="12"/>
        <v>61055_2</v>
      </c>
      <c r="B819" s="126" t="s">
        <v>1672</v>
      </c>
      <c r="C819" s="126" t="s">
        <v>2848</v>
      </c>
      <c r="D819" s="127">
        <v>9</v>
      </c>
      <c r="E819" s="127">
        <v>2</v>
      </c>
    </row>
    <row r="820" spans="1:5" ht="16.8">
      <c r="A820" s="16" t="str">
        <f t="shared" si="12"/>
        <v>61055_3</v>
      </c>
      <c r="B820" s="126" t="s">
        <v>1672</v>
      </c>
      <c r="C820" s="126" t="s">
        <v>2849</v>
      </c>
      <c r="D820" s="127">
        <v>2</v>
      </c>
      <c r="E820" s="127">
        <v>3</v>
      </c>
    </row>
    <row r="821" spans="1:5" ht="16.8">
      <c r="A821" s="16" t="str">
        <f t="shared" si="12"/>
        <v>72005_1</v>
      </c>
      <c r="B821" s="126" t="s">
        <v>1704</v>
      </c>
      <c r="C821" s="126" t="s">
        <v>1125</v>
      </c>
      <c r="D821" s="127">
        <v>3</v>
      </c>
      <c r="E821" s="127">
        <v>1</v>
      </c>
    </row>
    <row r="822" spans="1:5" ht="16.8">
      <c r="A822" s="16" t="str">
        <f t="shared" si="12"/>
        <v>72005_2</v>
      </c>
      <c r="B822" s="126" t="s">
        <v>1704</v>
      </c>
      <c r="C822" s="126" t="s">
        <v>2850</v>
      </c>
      <c r="D822" s="127">
        <v>2</v>
      </c>
      <c r="E822" s="127">
        <v>2</v>
      </c>
    </row>
    <row r="823" spans="1:5" ht="16.8">
      <c r="A823" s="16" t="str">
        <f t="shared" si="12"/>
        <v>72005_3</v>
      </c>
      <c r="B823" s="126" t="s">
        <v>1704</v>
      </c>
      <c r="C823" s="126" t="s">
        <v>2848</v>
      </c>
      <c r="D823" s="127">
        <v>2</v>
      </c>
      <c r="E823" s="127">
        <v>3</v>
      </c>
    </row>
    <row r="824" spans="1:5" ht="16.8">
      <c r="A824" s="16" t="str">
        <f t="shared" si="12"/>
        <v>72013_1</v>
      </c>
      <c r="B824" s="126" t="s">
        <v>4101</v>
      </c>
      <c r="C824" s="126" t="s">
        <v>2847</v>
      </c>
      <c r="D824" s="127">
        <v>2</v>
      </c>
      <c r="E824" s="127">
        <v>1</v>
      </c>
    </row>
    <row r="825" spans="1:5" ht="16.8">
      <c r="A825" s="16" t="str">
        <f t="shared" si="12"/>
        <v>72020_1</v>
      </c>
      <c r="B825" s="126" t="s">
        <v>1705</v>
      </c>
      <c r="C825" s="126" t="s">
        <v>2848</v>
      </c>
      <c r="D825" s="127">
        <v>11</v>
      </c>
      <c r="E825" s="127">
        <v>1</v>
      </c>
    </row>
    <row r="826" spans="1:5" ht="16.8">
      <c r="A826" s="16" t="str">
        <f t="shared" si="12"/>
        <v>72020_2</v>
      </c>
      <c r="B826" s="126" t="s">
        <v>1705</v>
      </c>
      <c r="C826" s="126" t="s">
        <v>2847</v>
      </c>
      <c r="D826" s="127">
        <v>6</v>
      </c>
      <c r="E826" s="127">
        <v>2</v>
      </c>
    </row>
    <row r="827" spans="1:5" ht="16.8">
      <c r="A827" s="16" t="str">
        <f t="shared" si="12"/>
        <v>72020_3</v>
      </c>
      <c r="B827" s="126" t="s">
        <v>1705</v>
      </c>
      <c r="C827" s="126" t="s">
        <v>2852</v>
      </c>
      <c r="D827" s="127">
        <v>4</v>
      </c>
      <c r="E827" s="127">
        <v>3</v>
      </c>
    </row>
    <row r="828" spans="1:5" ht="16.8">
      <c r="A828" s="16" t="str">
        <f t="shared" si="12"/>
        <v>72022_1</v>
      </c>
      <c r="B828" s="126" t="s">
        <v>1673</v>
      </c>
      <c r="C828" s="126" t="s">
        <v>2847</v>
      </c>
      <c r="D828" s="127">
        <v>25</v>
      </c>
      <c r="E828" s="127">
        <v>1</v>
      </c>
    </row>
    <row r="829" spans="1:5" ht="16.8">
      <c r="A829" s="16" t="str">
        <f t="shared" si="12"/>
        <v>72022_2</v>
      </c>
      <c r="B829" s="126" t="s">
        <v>1673</v>
      </c>
      <c r="C829" s="126" t="s">
        <v>1124</v>
      </c>
      <c r="D829" s="127">
        <v>24</v>
      </c>
      <c r="E829" s="127">
        <v>2</v>
      </c>
    </row>
    <row r="830" spans="1:5" ht="16.8">
      <c r="A830" s="16" t="str">
        <f t="shared" si="12"/>
        <v>72022_3</v>
      </c>
      <c r="B830" s="126" t="s">
        <v>1673</v>
      </c>
      <c r="C830" s="126" t="s">
        <v>2848</v>
      </c>
      <c r="D830" s="127">
        <v>20</v>
      </c>
      <c r="E830" s="127">
        <v>3</v>
      </c>
    </row>
    <row r="831" spans="1:5" ht="16.8">
      <c r="A831" s="16" t="str">
        <f t="shared" si="12"/>
        <v>72035_1</v>
      </c>
      <c r="B831" s="126" t="s">
        <v>1674</v>
      </c>
      <c r="C831" s="126" t="s">
        <v>2849</v>
      </c>
      <c r="D831" s="127">
        <v>27</v>
      </c>
      <c r="E831" s="127">
        <v>1</v>
      </c>
    </row>
    <row r="832" spans="1:5" ht="16.8">
      <c r="A832" s="16" t="str">
        <f t="shared" si="12"/>
        <v>72035_2</v>
      </c>
      <c r="B832" s="126" t="s">
        <v>1674</v>
      </c>
      <c r="C832" s="126" t="s">
        <v>2847</v>
      </c>
      <c r="D832" s="127">
        <v>9</v>
      </c>
      <c r="E832" s="127">
        <v>2</v>
      </c>
    </row>
    <row r="833" spans="1:5" ht="16.8">
      <c r="A833" s="16" t="str">
        <f t="shared" si="12"/>
        <v>72035_3</v>
      </c>
      <c r="B833" s="126" t="s">
        <v>1674</v>
      </c>
      <c r="C833" s="126" t="s">
        <v>2848</v>
      </c>
      <c r="D833" s="127">
        <v>4</v>
      </c>
      <c r="E833" s="127">
        <v>3</v>
      </c>
    </row>
    <row r="834" spans="1:5" ht="16.8">
      <c r="A834" s="16" t="str">
        <f t="shared" si="12"/>
        <v>72043_1</v>
      </c>
      <c r="B834" s="126" t="s">
        <v>1706</v>
      </c>
      <c r="C834" s="126" t="s">
        <v>2847</v>
      </c>
      <c r="D834" s="127">
        <v>13</v>
      </c>
      <c r="E834" s="127">
        <v>1</v>
      </c>
    </row>
    <row r="835" spans="1:5" ht="16.8">
      <c r="A835" s="16" t="str">
        <f t="shared" ref="A835:A898" si="13">B835&amp;"_"&amp;E835</f>
        <v>72043_2</v>
      </c>
      <c r="B835" s="126" t="s">
        <v>1706</v>
      </c>
      <c r="C835" s="126" t="s">
        <v>2848</v>
      </c>
      <c r="D835" s="127">
        <v>7</v>
      </c>
      <c r="E835" s="127">
        <v>2</v>
      </c>
    </row>
    <row r="836" spans="1:5" ht="16.8">
      <c r="A836" s="16" t="str">
        <f t="shared" si="13"/>
        <v>72043_3</v>
      </c>
      <c r="B836" s="126" t="s">
        <v>1706</v>
      </c>
      <c r="C836" s="126" t="s">
        <v>2852</v>
      </c>
      <c r="D836" s="127">
        <v>4</v>
      </c>
      <c r="E836" s="127">
        <v>3</v>
      </c>
    </row>
    <row r="837" spans="1:5" ht="16.8">
      <c r="A837" s="16" t="str">
        <f t="shared" si="13"/>
        <v>72051_1</v>
      </c>
      <c r="B837" s="126" t="s">
        <v>1675</v>
      </c>
      <c r="C837" s="126" t="s">
        <v>2848</v>
      </c>
      <c r="D837" s="127">
        <v>9</v>
      </c>
      <c r="E837" s="127">
        <v>1</v>
      </c>
    </row>
    <row r="838" spans="1:5" ht="16.8">
      <c r="A838" s="16" t="str">
        <f t="shared" si="13"/>
        <v>72051_2</v>
      </c>
      <c r="B838" s="126" t="s">
        <v>1675</v>
      </c>
      <c r="C838" s="126" t="s">
        <v>1124</v>
      </c>
      <c r="D838" s="127">
        <v>2</v>
      </c>
      <c r="E838" s="127">
        <v>2</v>
      </c>
    </row>
    <row r="839" spans="1:5" ht="16.8">
      <c r="A839" s="16" t="str">
        <f t="shared" si="13"/>
        <v>72051_3</v>
      </c>
      <c r="B839" s="126" t="s">
        <v>1675</v>
      </c>
      <c r="C839" s="126" t="s">
        <v>2852</v>
      </c>
      <c r="D839" s="127">
        <v>2</v>
      </c>
      <c r="E839" s="127">
        <v>3</v>
      </c>
    </row>
    <row r="840" spans="1:5" ht="16.8">
      <c r="A840" s="16" t="str">
        <f t="shared" si="13"/>
        <v>72115_1</v>
      </c>
      <c r="B840" s="126" t="s">
        <v>1707</v>
      </c>
      <c r="C840" s="126" t="s">
        <v>2848</v>
      </c>
      <c r="D840" s="127">
        <v>53</v>
      </c>
      <c r="E840" s="127">
        <v>1</v>
      </c>
    </row>
    <row r="841" spans="1:5" ht="16.8">
      <c r="A841" s="16" t="str">
        <f t="shared" si="13"/>
        <v>72115_2</v>
      </c>
      <c r="B841" s="126" t="s">
        <v>1707</v>
      </c>
      <c r="C841" s="126" t="s">
        <v>2847</v>
      </c>
      <c r="D841" s="127">
        <v>53</v>
      </c>
      <c r="E841" s="127">
        <v>2</v>
      </c>
    </row>
    <row r="842" spans="1:5" ht="16.8">
      <c r="A842" s="16" t="str">
        <f t="shared" si="13"/>
        <v>72115_3</v>
      </c>
      <c r="B842" s="126" t="s">
        <v>1707</v>
      </c>
      <c r="C842" s="126" t="s">
        <v>1125</v>
      </c>
      <c r="D842" s="127">
        <v>28</v>
      </c>
      <c r="E842" s="127">
        <v>3</v>
      </c>
    </row>
    <row r="843" spans="1:5" ht="16.8">
      <c r="A843" s="16" t="str">
        <f t="shared" si="13"/>
        <v>72123_1</v>
      </c>
      <c r="B843" s="126" t="s">
        <v>1708</v>
      </c>
      <c r="C843" s="126" t="s">
        <v>2847</v>
      </c>
      <c r="D843" s="127">
        <v>52</v>
      </c>
      <c r="E843" s="127">
        <v>1</v>
      </c>
    </row>
    <row r="844" spans="1:5" ht="16.8">
      <c r="A844" s="16" t="str">
        <f t="shared" si="13"/>
        <v>72123_2</v>
      </c>
      <c r="B844" s="126" t="s">
        <v>1708</v>
      </c>
      <c r="C844" s="126" t="s">
        <v>2848</v>
      </c>
      <c r="D844" s="127">
        <v>39</v>
      </c>
      <c r="E844" s="127">
        <v>2</v>
      </c>
    </row>
    <row r="845" spans="1:5" ht="16.8">
      <c r="A845" s="16" t="str">
        <f t="shared" si="13"/>
        <v>72123_3</v>
      </c>
      <c r="B845" s="126" t="s">
        <v>1708</v>
      </c>
      <c r="C845" s="126" t="s">
        <v>1125</v>
      </c>
      <c r="D845" s="127">
        <v>32</v>
      </c>
      <c r="E845" s="127">
        <v>3</v>
      </c>
    </row>
    <row r="846" spans="1:5" ht="16.8">
      <c r="A846" s="16" t="str">
        <f t="shared" si="13"/>
        <v>76013_1</v>
      </c>
      <c r="B846" s="126" t="s">
        <v>1676</v>
      </c>
      <c r="C846" s="126" t="s">
        <v>2847</v>
      </c>
      <c r="D846" s="127">
        <v>21</v>
      </c>
      <c r="E846" s="127">
        <v>1</v>
      </c>
    </row>
    <row r="847" spans="1:5" ht="16.8">
      <c r="A847" s="16" t="str">
        <f t="shared" si="13"/>
        <v>76013_2</v>
      </c>
      <c r="B847" s="126" t="s">
        <v>1676</v>
      </c>
      <c r="C847" s="126" t="s">
        <v>2848</v>
      </c>
      <c r="D847" s="127">
        <v>18</v>
      </c>
      <c r="E847" s="127">
        <v>2</v>
      </c>
    </row>
    <row r="848" spans="1:5" ht="16.8">
      <c r="A848" s="16" t="str">
        <f t="shared" si="13"/>
        <v>76013_3</v>
      </c>
      <c r="B848" s="126" t="s">
        <v>1676</v>
      </c>
      <c r="C848" s="126" t="s">
        <v>1125</v>
      </c>
      <c r="D848" s="127">
        <v>15</v>
      </c>
      <c r="E848" s="127">
        <v>3</v>
      </c>
    </row>
    <row r="849" spans="1:5" ht="16.8">
      <c r="A849" s="16" t="str">
        <f t="shared" si="13"/>
        <v>76021_1</v>
      </c>
      <c r="B849" s="126" t="s">
        <v>1678</v>
      </c>
      <c r="C849" s="126" t="s">
        <v>2847</v>
      </c>
      <c r="D849" s="127">
        <v>42</v>
      </c>
      <c r="E849" s="127">
        <v>1</v>
      </c>
    </row>
    <row r="850" spans="1:5" ht="16.8">
      <c r="A850" s="16" t="str">
        <f t="shared" si="13"/>
        <v>76021_2</v>
      </c>
      <c r="B850" s="126" t="s">
        <v>1678</v>
      </c>
      <c r="C850" s="126" t="s">
        <v>2848</v>
      </c>
      <c r="D850" s="127">
        <v>31</v>
      </c>
      <c r="E850" s="127">
        <v>2</v>
      </c>
    </row>
    <row r="851" spans="1:5" ht="16.8">
      <c r="A851" s="16" t="str">
        <f t="shared" si="13"/>
        <v>76021_3</v>
      </c>
      <c r="B851" s="126" t="s">
        <v>1678</v>
      </c>
      <c r="C851" s="126" t="s">
        <v>1124</v>
      </c>
      <c r="D851" s="127">
        <v>14</v>
      </c>
      <c r="E851" s="127">
        <v>3</v>
      </c>
    </row>
    <row r="852" spans="1:5" ht="16.8">
      <c r="A852" s="16" t="str">
        <f t="shared" si="13"/>
        <v>76022_1</v>
      </c>
      <c r="B852" s="126" t="s">
        <v>1679</v>
      </c>
      <c r="C852" s="126" t="s">
        <v>2848</v>
      </c>
      <c r="D852" s="127">
        <v>65</v>
      </c>
      <c r="E852" s="127">
        <v>1</v>
      </c>
    </row>
    <row r="853" spans="1:5" ht="16.8">
      <c r="A853" s="16" t="str">
        <f t="shared" si="13"/>
        <v>76022_2</v>
      </c>
      <c r="B853" s="126" t="s">
        <v>1679</v>
      </c>
      <c r="C853" s="126" t="s">
        <v>2847</v>
      </c>
      <c r="D853" s="127">
        <v>41</v>
      </c>
      <c r="E853" s="127">
        <v>2</v>
      </c>
    </row>
    <row r="854" spans="1:5" ht="16.8">
      <c r="A854" s="16" t="str">
        <f t="shared" si="13"/>
        <v>76022_3</v>
      </c>
      <c r="B854" s="126" t="s">
        <v>1679</v>
      </c>
      <c r="C854" s="126" t="s">
        <v>1125</v>
      </c>
      <c r="D854" s="127">
        <v>15</v>
      </c>
      <c r="E854" s="127">
        <v>3</v>
      </c>
    </row>
    <row r="855" spans="1:5" ht="16.8">
      <c r="A855" s="16" t="str">
        <f t="shared" si="13"/>
        <v>76036_1</v>
      </c>
      <c r="B855" s="126" t="s">
        <v>1680</v>
      </c>
      <c r="C855" s="126" t="s">
        <v>2848</v>
      </c>
      <c r="D855" s="127">
        <v>29</v>
      </c>
      <c r="E855" s="127">
        <v>1</v>
      </c>
    </row>
    <row r="856" spans="1:5" ht="16.8">
      <c r="A856" s="16" t="str">
        <f t="shared" si="13"/>
        <v>76036_2</v>
      </c>
      <c r="B856" s="126" t="s">
        <v>1680</v>
      </c>
      <c r="C856" s="126" t="s">
        <v>2847</v>
      </c>
      <c r="D856" s="127">
        <v>24</v>
      </c>
      <c r="E856" s="127">
        <v>2</v>
      </c>
    </row>
    <row r="857" spans="1:5" ht="16.8">
      <c r="A857" s="16" t="str">
        <f t="shared" si="13"/>
        <v>76036_3</v>
      </c>
      <c r="B857" s="126" t="s">
        <v>1680</v>
      </c>
      <c r="C857" s="126" t="s">
        <v>1124</v>
      </c>
      <c r="D857" s="127">
        <v>10</v>
      </c>
      <c r="E857" s="127">
        <v>3</v>
      </c>
    </row>
    <row r="858" spans="1:5" ht="16.8">
      <c r="A858" s="16" t="str">
        <f t="shared" si="13"/>
        <v>76044_1</v>
      </c>
      <c r="B858" s="126" t="s">
        <v>1682</v>
      </c>
      <c r="C858" s="126" t="s">
        <v>2848</v>
      </c>
      <c r="D858" s="127">
        <v>59</v>
      </c>
      <c r="E858" s="127">
        <v>1</v>
      </c>
    </row>
    <row r="859" spans="1:5" ht="16.8">
      <c r="A859" s="16" t="str">
        <f t="shared" si="13"/>
        <v>76044_2</v>
      </c>
      <c r="B859" s="126" t="s">
        <v>1682</v>
      </c>
      <c r="C859" s="126" t="s">
        <v>2847</v>
      </c>
      <c r="D859" s="127">
        <v>47</v>
      </c>
      <c r="E859" s="127">
        <v>2</v>
      </c>
    </row>
    <row r="860" spans="1:5" ht="16.8">
      <c r="A860" s="16" t="str">
        <f t="shared" si="13"/>
        <v>76044_3</v>
      </c>
      <c r="B860" s="126" t="s">
        <v>1682</v>
      </c>
      <c r="C860" s="126" t="s">
        <v>1125</v>
      </c>
      <c r="D860" s="127">
        <v>21</v>
      </c>
      <c r="E860" s="127">
        <v>3</v>
      </c>
    </row>
    <row r="861" spans="1:5" ht="16.8">
      <c r="A861" s="16" t="str">
        <f t="shared" si="13"/>
        <v>76052_1</v>
      </c>
      <c r="B861" s="126" t="s">
        <v>1683</v>
      </c>
      <c r="C861" s="126" t="s">
        <v>2848</v>
      </c>
      <c r="D861" s="127">
        <v>50</v>
      </c>
      <c r="E861" s="127">
        <v>1</v>
      </c>
    </row>
    <row r="862" spans="1:5" ht="16.8">
      <c r="A862" s="16" t="str">
        <f t="shared" si="13"/>
        <v>76052_2</v>
      </c>
      <c r="B862" s="126" t="s">
        <v>1683</v>
      </c>
      <c r="C862" s="126" t="s">
        <v>2847</v>
      </c>
      <c r="D862" s="127">
        <v>39</v>
      </c>
      <c r="E862" s="127">
        <v>2</v>
      </c>
    </row>
    <row r="863" spans="1:5" ht="16.8">
      <c r="A863" s="16" t="str">
        <f t="shared" si="13"/>
        <v>76052_3</v>
      </c>
      <c r="B863" s="126" t="s">
        <v>1683</v>
      </c>
      <c r="C863" s="126" t="s">
        <v>1125</v>
      </c>
      <c r="D863" s="127">
        <v>12</v>
      </c>
      <c r="E863" s="127">
        <v>3</v>
      </c>
    </row>
    <row r="864" spans="1:5" ht="16.8">
      <c r="A864" s="16" t="str">
        <f t="shared" si="13"/>
        <v>76060_1</v>
      </c>
      <c r="B864" s="126" t="s">
        <v>1684</v>
      </c>
      <c r="C864" s="126" t="s">
        <v>2848</v>
      </c>
      <c r="D864" s="127">
        <v>19</v>
      </c>
      <c r="E864" s="127">
        <v>1</v>
      </c>
    </row>
    <row r="865" spans="1:5" ht="16.8">
      <c r="A865" s="16" t="str">
        <f t="shared" si="13"/>
        <v>76060_2</v>
      </c>
      <c r="B865" s="126" t="s">
        <v>1684</v>
      </c>
      <c r="C865" s="126" t="s">
        <v>2847</v>
      </c>
      <c r="D865" s="127">
        <v>9</v>
      </c>
      <c r="E865" s="127">
        <v>2</v>
      </c>
    </row>
    <row r="866" spans="1:5" ht="16.8">
      <c r="A866" s="16" t="str">
        <f t="shared" si="13"/>
        <v>76060_3</v>
      </c>
      <c r="B866" s="126" t="s">
        <v>1684</v>
      </c>
      <c r="C866" s="126" t="s">
        <v>1124</v>
      </c>
      <c r="D866" s="127">
        <v>8</v>
      </c>
      <c r="E866" s="127">
        <v>3</v>
      </c>
    </row>
    <row r="867" spans="1:5" ht="16.8">
      <c r="A867" s="16" t="str">
        <f t="shared" si="13"/>
        <v>76075_1</v>
      </c>
      <c r="B867" s="126" t="s">
        <v>1685</v>
      </c>
      <c r="C867" s="126" t="s">
        <v>2848</v>
      </c>
      <c r="D867" s="127">
        <v>21</v>
      </c>
      <c r="E867" s="127">
        <v>1</v>
      </c>
    </row>
    <row r="868" spans="1:5" ht="16.8">
      <c r="A868" s="16" t="str">
        <f t="shared" si="13"/>
        <v>76075_2</v>
      </c>
      <c r="B868" s="126" t="s">
        <v>1685</v>
      </c>
      <c r="C868" s="126" t="s">
        <v>2847</v>
      </c>
      <c r="D868" s="127">
        <v>10</v>
      </c>
      <c r="E868" s="127">
        <v>2</v>
      </c>
    </row>
    <row r="869" spans="1:5" ht="16.8">
      <c r="A869" s="16" t="str">
        <f t="shared" si="13"/>
        <v>76075_3</v>
      </c>
      <c r="B869" s="126" t="s">
        <v>1685</v>
      </c>
      <c r="C869" s="126" t="s">
        <v>2852</v>
      </c>
      <c r="D869" s="127">
        <v>5</v>
      </c>
      <c r="E869" s="127">
        <v>3</v>
      </c>
    </row>
    <row r="870" spans="1:5" ht="16.8">
      <c r="A870" s="16" t="str">
        <f t="shared" si="13"/>
        <v>76083_1</v>
      </c>
      <c r="B870" s="126" t="s">
        <v>1686</v>
      </c>
      <c r="C870" s="126" t="s">
        <v>2848</v>
      </c>
      <c r="D870" s="127">
        <v>17</v>
      </c>
      <c r="E870" s="127">
        <v>1</v>
      </c>
    </row>
    <row r="871" spans="1:5" ht="16.8">
      <c r="A871" s="16" t="str">
        <f t="shared" si="13"/>
        <v>76083_2</v>
      </c>
      <c r="B871" s="126" t="s">
        <v>1686</v>
      </c>
      <c r="C871" s="126" t="s">
        <v>2847</v>
      </c>
      <c r="D871" s="127">
        <v>14</v>
      </c>
      <c r="E871" s="127">
        <v>2</v>
      </c>
    </row>
    <row r="872" spans="1:5" ht="16.8">
      <c r="A872" s="16" t="str">
        <f t="shared" si="13"/>
        <v>76083_3</v>
      </c>
      <c r="B872" s="126" t="s">
        <v>1686</v>
      </c>
      <c r="C872" s="126" t="s">
        <v>1125</v>
      </c>
      <c r="D872" s="127">
        <v>8</v>
      </c>
      <c r="E872" s="127">
        <v>3</v>
      </c>
    </row>
    <row r="873" spans="1:5" ht="16.8">
      <c r="A873" s="16" t="str">
        <f t="shared" si="13"/>
        <v>76091_1</v>
      </c>
      <c r="B873" s="126" t="s">
        <v>1687</v>
      </c>
      <c r="C873" s="126" t="s">
        <v>2848</v>
      </c>
      <c r="D873" s="127">
        <v>49</v>
      </c>
      <c r="E873" s="127">
        <v>1</v>
      </c>
    </row>
    <row r="874" spans="1:5" ht="16.8">
      <c r="A874" s="16" t="str">
        <f t="shared" si="13"/>
        <v>76091_2</v>
      </c>
      <c r="B874" s="126" t="s">
        <v>1687</v>
      </c>
      <c r="C874" s="126" t="s">
        <v>2847</v>
      </c>
      <c r="D874" s="127">
        <v>46</v>
      </c>
      <c r="E874" s="127">
        <v>2</v>
      </c>
    </row>
    <row r="875" spans="1:5" ht="16.8">
      <c r="A875" s="16" t="str">
        <f t="shared" si="13"/>
        <v>76091_3</v>
      </c>
      <c r="B875" s="126" t="s">
        <v>1687</v>
      </c>
      <c r="C875" s="126" t="s">
        <v>1125</v>
      </c>
      <c r="D875" s="127">
        <v>25</v>
      </c>
      <c r="E875" s="127">
        <v>3</v>
      </c>
    </row>
    <row r="876" spans="1:5" ht="16.8">
      <c r="A876" s="16" t="str">
        <f t="shared" si="13"/>
        <v>76101_1</v>
      </c>
      <c r="B876" s="126" t="s">
        <v>1688</v>
      </c>
      <c r="C876" s="126" t="s">
        <v>2848</v>
      </c>
      <c r="D876" s="127">
        <v>11</v>
      </c>
      <c r="E876" s="127">
        <v>1</v>
      </c>
    </row>
    <row r="877" spans="1:5" ht="16.8">
      <c r="A877" s="16" t="str">
        <f t="shared" si="13"/>
        <v>76101_2</v>
      </c>
      <c r="B877" s="126" t="s">
        <v>1688</v>
      </c>
      <c r="C877" s="126" t="s">
        <v>2847</v>
      </c>
      <c r="D877" s="127">
        <v>8</v>
      </c>
      <c r="E877" s="127">
        <v>2</v>
      </c>
    </row>
    <row r="878" spans="1:5" ht="16.8">
      <c r="A878" s="16" t="str">
        <f t="shared" si="13"/>
        <v>76101_3</v>
      </c>
      <c r="B878" s="126" t="s">
        <v>1688</v>
      </c>
      <c r="C878" s="126" t="s">
        <v>2849</v>
      </c>
      <c r="D878" s="127">
        <v>4</v>
      </c>
      <c r="E878" s="127">
        <v>3</v>
      </c>
    </row>
    <row r="879" spans="1:5" ht="16.8">
      <c r="A879" s="16" t="str">
        <f t="shared" si="13"/>
        <v>76112_1</v>
      </c>
      <c r="B879" s="126" t="s">
        <v>1689</v>
      </c>
      <c r="C879" s="126" t="s">
        <v>2848</v>
      </c>
      <c r="D879" s="127">
        <v>50</v>
      </c>
      <c r="E879" s="127">
        <v>1</v>
      </c>
    </row>
    <row r="880" spans="1:5" ht="16.8">
      <c r="A880" s="16" t="str">
        <f t="shared" si="13"/>
        <v>76112_2</v>
      </c>
      <c r="B880" s="126" t="s">
        <v>1689</v>
      </c>
      <c r="C880" s="126" t="s">
        <v>2847</v>
      </c>
      <c r="D880" s="127">
        <v>33</v>
      </c>
      <c r="E880" s="127">
        <v>2</v>
      </c>
    </row>
    <row r="881" spans="1:5" ht="16.8">
      <c r="A881" s="16" t="str">
        <f t="shared" si="13"/>
        <v>76112_3</v>
      </c>
      <c r="B881" s="126" t="s">
        <v>1689</v>
      </c>
      <c r="C881" s="126" t="s">
        <v>1125</v>
      </c>
      <c r="D881" s="127">
        <v>11</v>
      </c>
      <c r="E881" s="127">
        <v>3</v>
      </c>
    </row>
    <row r="882" spans="1:5" ht="16.8">
      <c r="A882" s="16" t="str">
        <f t="shared" si="13"/>
        <v>76116_1</v>
      </c>
      <c r="B882" s="126" t="s">
        <v>1690</v>
      </c>
      <c r="C882" s="126" t="s">
        <v>2848</v>
      </c>
      <c r="D882" s="127">
        <v>33</v>
      </c>
      <c r="E882" s="127">
        <v>1</v>
      </c>
    </row>
    <row r="883" spans="1:5" ht="16.8">
      <c r="A883" s="16" t="str">
        <f t="shared" si="13"/>
        <v>76116_2</v>
      </c>
      <c r="B883" s="126" t="s">
        <v>1690</v>
      </c>
      <c r="C883" s="126" t="s">
        <v>2847</v>
      </c>
      <c r="D883" s="127">
        <v>25</v>
      </c>
      <c r="E883" s="127">
        <v>2</v>
      </c>
    </row>
    <row r="884" spans="1:5" ht="16.8">
      <c r="A884" s="16" t="str">
        <f t="shared" si="13"/>
        <v>76116_3</v>
      </c>
      <c r="B884" s="126" t="s">
        <v>1690</v>
      </c>
      <c r="C884" s="126" t="s">
        <v>2849</v>
      </c>
      <c r="D884" s="127">
        <v>18</v>
      </c>
      <c r="E884" s="127">
        <v>3</v>
      </c>
    </row>
    <row r="885" spans="1:5" ht="16.8">
      <c r="A885" s="16" t="str">
        <f t="shared" si="13"/>
        <v>76132_1</v>
      </c>
      <c r="B885" s="126" t="s">
        <v>1691</v>
      </c>
      <c r="C885" s="126" t="s">
        <v>2848</v>
      </c>
      <c r="D885" s="127">
        <v>8</v>
      </c>
      <c r="E885" s="127">
        <v>1</v>
      </c>
    </row>
    <row r="886" spans="1:5" ht="16.8">
      <c r="A886" s="16" t="str">
        <f t="shared" si="13"/>
        <v>76132_2</v>
      </c>
      <c r="B886" s="126" t="s">
        <v>1691</v>
      </c>
      <c r="C886" s="126" t="s">
        <v>2847</v>
      </c>
      <c r="D886" s="127">
        <v>5</v>
      </c>
      <c r="E886" s="127">
        <v>2</v>
      </c>
    </row>
    <row r="887" spans="1:5" ht="16.8">
      <c r="A887" s="16" t="str">
        <f t="shared" si="13"/>
        <v>76132_3</v>
      </c>
      <c r="B887" s="126" t="s">
        <v>1691</v>
      </c>
      <c r="C887" s="126" t="s">
        <v>2853</v>
      </c>
      <c r="D887" s="127">
        <v>3</v>
      </c>
      <c r="E887" s="127">
        <v>3</v>
      </c>
    </row>
    <row r="888" spans="1:5" ht="16.8">
      <c r="A888" s="16" t="str">
        <f t="shared" si="13"/>
        <v>76204_1</v>
      </c>
      <c r="B888" s="126" t="s">
        <v>1692</v>
      </c>
      <c r="C888" s="126" t="s">
        <v>2847</v>
      </c>
      <c r="D888" s="127">
        <v>32</v>
      </c>
      <c r="E888" s="127">
        <v>1</v>
      </c>
    </row>
    <row r="889" spans="1:5" ht="16.8">
      <c r="A889" s="16" t="str">
        <f t="shared" si="13"/>
        <v>76204_2</v>
      </c>
      <c r="B889" s="126" t="s">
        <v>1692</v>
      </c>
      <c r="C889" s="126" t="s">
        <v>2848</v>
      </c>
      <c r="D889" s="127">
        <v>17</v>
      </c>
      <c r="E889" s="127">
        <v>2</v>
      </c>
    </row>
    <row r="890" spans="1:5" ht="16.8">
      <c r="A890" s="16" t="str">
        <f t="shared" si="13"/>
        <v>76204_3</v>
      </c>
      <c r="B890" s="126" t="s">
        <v>1692</v>
      </c>
      <c r="C890" s="126" t="s">
        <v>1124</v>
      </c>
      <c r="D890" s="127">
        <v>5</v>
      </c>
      <c r="E890" s="127">
        <v>3</v>
      </c>
    </row>
    <row r="891" spans="1:5" ht="16.8">
      <c r="A891" s="16" t="str">
        <f t="shared" si="13"/>
        <v>76220_1</v>
      </c>
      <c r="B891" s="126" t="s">
        <v>1693</v>
      </c>
      <c r="C891" s="126" t="s">
        <v>2848</v>
      </c>
      <c r="D891" s="127">
        <v>82</v>
      </c>
      <c r="E891" s="127">
        <v>1</v>
      </c>
    </row>
    <row r="892" spans="1:5" ht="16.8">
      <c r="A892" s="16" t="str">
        <f t="shared" si="13"/>
        <v>76220_2</v>
      </c>
      <c r="B892" s="126" t="s">
        <v>1693</v>
      </c>
      <c r="C892" s="126" t="s">
        <v>2847</v>
      </c>
      <c r="D892" s="127">
        <v>72</v>
      </c>
      <c r="E892" s="127">
        <v>2</v>
      </c>
    </row>
    <row r="893" spans="1:5" ht="16.8">
      <c r="A893" s="16" t="str">
        <f t="shared" si="13"/>
        <v>76220_3</v>
      </c>
      <c r="B893" s="126" t="s">
        <v>1693</v>
      </c>
      <c r="C893" s="126" t="s">
        <v>1124</v>
      </c>
      <c r="D893" s="127">
        <v>35</v>
      </c>
      <c r="E893" s="127">
        <v>3</v>
      </c>
    </row>
    <row r="894" spans="1:5" ht="16.8">
      <c r="A894" s="16" t="str">
        <f t="shared" si="13"/>
        <v>76235_1</v>
      </c>
      <c r="B894" s="126" t="s">
        <v>1694</v>
      </c>
      <c r="C894" s="126" t="s">
        <v>2848</v>
      </c>
      <c r="D894" s="127">
        <v>47</v>
      </c>
      <c r="E894" s="127">
        <v>1</v>
      </c>
    </row>
    <row r="895" spans="1:5" ht="16.8">
      <c r="A895" s="16" t="str">
        <f t="shared" si="13"/>
        <v>76235_2</v>
      </c>
      <c r="B895" s="126" t="s">
        <v>1694</v>
      </c>
      <c r="C895" s="126" t="s">
        <v>2847</v>
      </c>
      <c r="D895" s="127">
        <v>29</v>
      </c>
      <c r="E895" s="127">
        <v>2</v>
      </c>
    </row>
    <row r="896" spans="1:5" ht="16.8">
      <c r="A896" s="16" t="str">
        <f t="shared" si="13"/>
        <v>76235_3</v>
      </c>
      <c r="B896" s="126" t="s">
        <v>1694</v>
      </c>
      <c r="C896" s="126" t="s">
        <v>1125</v>
      </c>
      <c r="D896" s="127">
        <v>13</v>
      </c>
      <c r="E896" s="127">
        <v>3</v>
      </c>
    </row>
    <row r="897" spans="1:5" ht="16.8">
      <c r="A897" s="16" t="str">
        <f t="shared" si="13"/>
        <v>76243_1</v>
      </c>
      <c r="B897" s="126" t="s">
        <v>1695</v>
      </c>
      <c r="C897" s="126" t="s">
        <v>2847</v>
      </c>
      <c r="D897" s="127">
        <v>19</v>
      </c>
      <c r="E897" s="127">
        <v>1</v>
      </c>
    </row>
    <row r="898" spans="1:5" ht="16.8">
      <c r="A898" s="16" t="str">
        <f t="shared" si="13"/>
        <v>76243_2</v>
      </c>
      <c r="B898" s="126" t="s">
        <v>1695</v>
      </c>
      <c r="C898" s="126" t="s">
        <v>2848</v>
      </c>
      <c r="D898" s="127">
        <v>17</v>
      </c>
      <c r="E898" s="127">
        <v>2</v>
      </c>
    </row>
    <row r="899" spans="1:5" ht="16.8">
      <c r="A899" s="16" t="str">
        <f t="shared" ref="A899:A926" si="14">B899&amp;"_"&amp;E899</f>
        <v>76243_3</v>
      </c>
      <c r="B899" s="126" t="s">
        <v>1695</v>
      </c>
      <c r="C899" s="126" t="s">
        <v>1125</v>
      </c>
      <c r="D899" s="127">
        <v>10</v>
      </c>
      <c r="E899" s="127">
        <v>3</v>
      </c>
    </row>
    <row r="900" spans="1:5" ht="16.8">
      <c r="A900" s="16" t="str">
        <f t="shared" si="14"/>
        <v>76251_1</v>
      </c>
      <c r="B900" s="126" t="s">
        <v>1696</v>
      </c>
      <c r="C900" s="126" t="s">
        <v>2847</v>
      </c>
      <c r="D900" s="127">
        <v>39</v>
      </c>
      <c r="E900" s="127">
        <v>1</v>
      </c>
    </row>
    <row r="901" spans="1:5" ht="16.8">
      <c r="A901" s="16" t="str">
        <f t="shared" si="14"/>
        <v>76251_2</v>
      </c>
      <c r="B901" s="126" t="s">
        <v>1696</v>
      </c>
      <c r="C901" s="126" t="s">
        <v>2848</v>
      </c>
      <c r="D901" s="127">
        <v>33</v>
      </c>
      <c r="E901" s="127">
        <v>2</v>
      </c>
    </row>
    <row r="902" spans="1:5" ht="16.8">
      <c r="A902" s="16" t="str">
        <f t="shared" si="14"/>
        <v>76251_3</v>
      </c>
      <c r="B902" s="126" t="s">
        <v>1696</v>
      </c>
      <c r="C902" s="126" t="s">
        <v>1124</v>
      </c>
      <c r="D902" s="127">
        <v>14</v>
      </c>
      <c r="E902" s="127">
        <v>3</v>
      </c>
    </row>
    <row r="903" spans="1:5" ht="16.8">
      <c r="A903" s="16" t="str">
        <f t="shared" si="14"/>
        <v>80011_1</v>
      </c>
      <c r="B903" s="126" t="s">
        <v>1709</v>
      </c>
      <c r="C903" s="126" t="s">
        <v>2847</v>
      </c>
      <c r="D903" s="127">
        <v>61</v>
      </c>
      <c r="E903" s="127">
        <v>1</v>
      </c>
    </row>
    <row r="904" spans="1:5" ht="16.8">
      <c r="A904" s="16" t="str">
        <f t="shared" si="14"/>
        <v>80011_2</v>
      </c>
      <c r="B904" s="126" t="s">
        <v>1709</v>
      </c>
      <c r="C904" s="126" t="s">
        <v>2848</v>
      </c>
      <c r="D904" s="127">
        <v>52</v>
      </c>
      <c r="E904" s="127">
        <v>2</v>
      </c>
    </row>
    <row r="905" spans="1:5" ht="16.8">
      <c r="A905" s="16" t="str">
        <f t="shared" si="14"/>
        <v>80011_3</v>
      </c>
      <c r="B905" s="126" t="s">
        <v>1709</v>
      </c>
      <c r="C905" s="126" t="s">
        <v>1124</v>
      </c>
      <c r="D905" s="127">
        <v>44</v>
      </c>
      <c r="E905" s="127">
        <v>3</v>
      </c>
    </row>
    <row r="906" spans="1:5" ht="16.8">
      <c r="A906" s="16" t="str">
        <f t="shared" si="14"/>
        <v>80414_1</v>
      </c>
      <c r="B906" s="126" t="s">
        <v>1710</v>
      </c>
      <c r="C906" s="126" t="s">
        <v>2847</v>
      </c>
      <c r="D906" s="127">
        <v>37</v>
      </c>
      <c r="E906" s="127">
        <v>1</v>
      </c>
    </row>
    <row r="907" spans="1:5" ht="16.8">
      <c r="A907" s="16" t="str">
        <f t="shared" si="14"/>
        <v>80414_2</v>
      </c>
      <c r="B907" s="126" t="s">
        <v>1710</v>
      </c>
      <c r="C907" s="126" t="s">
        <v>2848</v>
      </c>
      <c r="D907" s="127">
        <v>35</v>
      </c>
      <c r="E907" s="127">
        <v>2</v>
      </c>
    </row>
    <row r="908" spans="1:5" ht="16.8">
      <c r="A908" s="16" t="str">
        <f t="shared" si="14"/>
        <v>80414_3</v>
      </c>
      <c r="B908" s="126" t="s">
        <v>1710</v>
      </c>
      <c r="C908" s="126" t="s">
        <v>1124</v>
      </c>
      <c r="D908" s="127">
        <v>31</v>
      </c>
      <c r="E908" s="127">
        <v>3</v>
      </c>
    </row>
    <row r="909" spans="1:5" ht="16.8">
      <c r="A909" s="16" t="str">
        <f t="shared" si="14"/>
        <v>80445_1</v>
      </c>
      <c r="B909" s="126" t="s">
        <v>1711</v>
      </c>
      <c r="C909" s="126" t="s">
        <v>2848</v>
      </c>
      <c r="D909" s="127">
        <v>24</v>
      </c>
      <c r="E909" s="127">
        <v>1</v>
      </c>
    </row>
    <row r="910" spans="1:5" ht="16.8">
      <c r="A910" s="16" t="str">
        <f t="shared" si="14"/>
        <v>80445_2</v>
      </c>
      <c r="B910" s="126" t="s">
        <v>1711</v>
      </c>
      <c r="C910" s="126" t="s">
        <v>1124</v>
      </c>
      <c r="D910" s="127">
        <v>16</v>
      </c>
      <c r="E910" s="127">
        <v>2</v>
      </c>
    </row>
    <row r="911" spans="1:5" ht="16.8">
      <c r="A911" s="16" t="str">
        <f t="shared" si="14"/>
        <v>80445_3</v>
      </c>
      <c r="B911" s="126" t="s">
        <v>1711</v>
      </c>
      <c r="C911" s="126" t="s">
        <v>2847</v>
      </c>
      <c r="D911" s="127">
        <v>13</v>
      </c>
      <c r="E911" s="127">
        <v>3</v>
      </c>
    </row>
    <row r="912" spans="1:5" ht="16.8">
      <c r="A912" s="16" t="str">
        <f t="shared" si="14"/>
        <v>80453_1</v>
      </c>
      <c r="B912" s="126" t="s">
        <v>1698</v>
      </c>
      <c r="C912" s="126" t="s">
        <v>2847</v>
      </c>
      <c r="D912" s="127">
        <v>22</v>
      </c>
      <c r="E912" s="127">
        <v>1</v>
      </c>
    </row>
    <row r="913" spans="1:5" ht="16.8">
      <c r="A913" s="16" t="str">
        <f t="shared" si="14"/>
        <v>80453_2</v>
      </c>
      <c r="B913" s="126" t="s">
        <v>1698</v>
      </c>
      <c r="C913" s="126" t="s">
        <v>2848</v>
      </c>
      <c r="D913" s="127">
        <v>17</v>
      </c>
      <c r="E913" s="127">
        <v>2</v>
      </c>
    </row>
    <row r="914" spans="1:5" ht="16.8">
      <c r="A914" s="16" t="str">
        <f t="shared" si="14"/>
        <v>80453_3</v>
      </c>
      <c r="B914" s="126" t="s">
        <v>1698</v>
      </c>
      <c r="C914" s="126" t="s">
        <v>2852</v>
      </c>
      <c r="D914" s="127">
        <v>15</v>
      </c>
      <c r="E914" s="127">
        <v>3</v>
      </c>
    </row>
    <row r="915" spans="1:5" ht="16.8">
      <c r="A915" s="16" t="str">
        <f t="shared" si="14"/>
        <v>80461_1</v>
      </c>
      <c r="B915" s="126" t="s">
        <v>1712</v>
      </c>
      <c r="C915" s="126" t="s">
        <v>2847</v>
      </c>
      <c r="D915" s="127">
        <v>26</v>
      </c>
      <c r="E915" s="127">
        <v>1</v>
      </c>
    </row>
    <row r="916" spans="1:5" ht="16.8">
      <c r="A916" s="16" t="str">
        <f t="shared" si="14"/>
        <v>80461_2</v>
      </c>
      <c r="B916" s="126" t="s">
        <v>1712</v>
      </c>
      <c r="C916" s="126" t="s">
        <v>2848</v>
      </c>
      <c r="D916" s="127">
        <v>12</v>
      </c>
      <c r="E916" s="127">
        <v>2</v>
      </c>
    </row>
    <row r="917" spans="1:5" ht="16.8">
      <c r="A917" s="16" t="str">
        <f t="shared" si="14"/>
        <v>80461_3</v>
      </c>
      <c r="B917" s="126" t="s">
        <v>1712</v>
      </c>
      <c r="C917" s="126" t="s">
        <v>2849</v>
      </c>
      <c r="D917" s="127">
        <v>12</v>
      </c>
      <c r="E917" s="127">
        <v>3</v>
      </c>
    </row>
    <row r="918" spans="1:5" ht="16.8">
      <c r="A918" s="16" t="str">
        <f t="shared" si="14"/>
        <v>80476_1</v>
      </c>
      <c r="B918" s="126" t="s">
        <v>1713</v>
      </c>
      <c r="C918" s="126" t="s">
        <v>2848</v>
      </c>
      <c r="D918" s="127">
        <v>30</v>
      </c>
      <c r="E918" s="127">
        <v>1</v>
      </c>
    </row>
    <row r="919" spans="1:5" ht="16.8">
      <c r="A919" s="16" t="str">
        <f t="shared" si="14"/>
        <v>80476_2</v>
      </c>
      <c r="B919" s="126" t="s">
        <v>1713</v>
      </c>
      <c r="C919" s="126" t="s">
        <v>2847</v>
      </c>
      <c r="D919" s="127">
        <v>26</v>
      </c>
      <c r="E919" s="127">
        <v>2</v>
      </c>
    </row>
    <row r="920" spans="1:5" ht="16.8">
      <c r="A920" s="16" t="str">
        <f t="shared" si="14"/>
        <v>80476_3</v>
      </c>
      <c r="B920" s="126" t="s">
        <v>1713</v>
      </c>
      <c r="C920" s="126" t="s">
        <v>1125</v>
      </c>
      <c r="D920" s="127">
        <v>16</v>
      </c>
      <c r="E920" s="127">
        <v>3</v>
      </c>
    </row>
    <row r="921" spans="1:5" ht="16.8">
      <c r="A921" s="16" t="str">
        <f t="shared" si="14"/>
        <v>80492_1</v>
      </c>
      <c r="B921" s="126" t="s">
        <v>1714</v>
      </c>
      <c r="C921" s="126" t="s">
        <v>2848</v>
      </c>
      <c r="D921" s="127">
        <v>134</v>
      </c>
      <c r="E921" s="127">
        <v>1</v>
      </c>
    </row>
    <row r="922" spans="1:5" ht="16.8">
      <c r="A922" s="16" t="str">
        <f t="shared" si="14"/>
        <v>80492_2</v>
      </c>
      <c r="B922" s="126" t="s">
        <v>1714</v>
      </c>
      <c r="C922" s="126" t="s">
        <v>2847</v>
      </c>
      <c r="D922" s="127">
        <v>123</v>
      </c>
      <c r="E922" s="127">
        <v>2</v>
      </c>
    </row>
    <row r="923" spans="1:5" ht="16.8">
      <c r="A923" s="16" t="str">
        <f t="shared" si="14"/>
        <v>80492_3</v>
      </c>
      <c r="B923" s="126" t="s">
        <v>1714</v>
      </c>
      <c r="C923" s="126" t="s">
        <v>1124</v>
      </c>
      <c r="D923" s="127">
        <v>68</v>
      </c>
      <c r="E923" s="127">
        <v>3</v>
      </c>
    </row>
    <row r="924" spans="1:5" ht="16.8">
      <c r="A924" s="16" t="str">
        <f t="shared" si="14"/>
        <v>80502_1</v>
      </c>
      <c r="B924" s="126" t="s">
        <v>1715</v>
      </c>
      <c r="C924" s="126" t="s">
        <v>2848</v>
      </c>
      <c r="D924" s="127">
        <v>32</v>
      </c>
      <c r="E924" s="127">
        <v>1</v>
      </c>
    </row>
    <row r="925" spans="1:5" ht="16.8">
      <c r="A925" s="16" t="str">
        <f t="shared" si="14"/>
        <v>80502_2</v>
      </c>
      <c r="B925" s="126" t="s">
        <v>1715</v>
      </c>
      <c r="C925" s="126" t="s">
        <v>2847</v>
      </c>
      <c r="D925" s="127">
        <v>19</v>
      </c>
      <c r="E925" s="127">
        <v>2</v>
      </c>
    </row>
    <row r="926" spans="1:5" ht="16.8">
      <c r="A926" s="16" t="str">
        <f t="shared" si="14"/>
        <v>80502_3</v>
      </c>
      <c r="B926" s="126" t="s">
        <v>1715</v>
      </c>
      <c r="C926" s="126" t="s">
        <v>1125</v>
      </c>
      <c r="D926" s="127">
        <v>8</v>
      </c>
      <c r="E926" s="127">
        <v>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sheetPr>
  <dimension ref="A1:E317"/>
  <sheetViews>
    <sheetView workbookViewId="0">
      <pane ySplit="1" topLeftCell="A278" activePane="bottomLeft" state="frozen"/>
      <selection activeCell="T29" sqref="T29"/>
      <selection pane="bottomLeft" activeCell="T29" sqref="T29"/>
    </sheetView>
  </sheetViews>
  <sheetFormatPr baseColWidth="10" defaultRowHeight="13.2"/>
  <sheetData>
    <row r="1" spans="1:5" ht="16.8">
      <c r="A1" s="122" t="s">
        <v>871</v>
      </c>
      <c r="B1" s="122" t="s">
        <v>656</v>
      </c>
      <c r="C1" s="122" t="s">
        <v>4109</v>
      </c>
      <c r="D1" s="122" t="s">
        <v>4110</v>
      </c>
      <c r="E1" s="31"/>
    </row>
    <row r="2" spans="1:5" ht="16.8">
      <c r="A2" s="123" t="s">
        <v>872</v>
      </c>
      <c r="B2" s="122">
        <v>7426</v>
      </c>
      <c r="C2" s="122">
        <v>1436</v>
      </c>
      <c r="D2" s="122">
        <v>460</v>
      </c>
      <c r="E2" s="32"/>
    </row>
    <row r="3" spans="1:5">
      <c r="A3" s="125"/>
      <c r="B3">
        <v>1</v>
      </c>
      <c r="C3">
        <v>1</v>
      </c>
      <c r="D3">
        <v>1</v>
      </c>
      <c r="E3" s="32"/>
    </row>
    <row r="4" spans="1:5">
      <c r="A4" s="125" t="s">
        <v>872</v>
      </c>
      <c r="B4">
        <v>1953</v>
      </c>
      <c r="C4">
        <v>358</v>
      </c>
      <c r="D4">
        <v>112</v>
      </c>
      <c r="E4" s="32"/>
    </row>
    <row r="5" spans="1:5">
      <c r="A5" s="125" t="s">
        <v>873</v>
      </c>
      <c r="B5">
        <v>23771</v>
      </c>
      <c r="C5">
        <v>4383</v>
      </c>
      <c r="D5">
        <v>1323</v>
      </c>
      <c r="E5" s="32"/>
    </row>
    <row r="6" spans="1:5">
      <c r="A6" s="125" t="s">
        <v>874</v>
      </c>
      <c r="B6">
        <v>73</v>
      </c>
      <c r="C6">
        <v>21</v>
      </c>
      <c r="D6">
        <v>6</v>
      </c>
      <c r="E6" s="32"/>
    </row>
    <row r="7" spans="1:5">
      <c r="A7" s="125" t="s">
        <v>875</v>
      </c>
      <c r="B7">
        <v>242</v>
      </c>
      <c r="C7">
        <v>52</v>
      </c>
      <c r="D7">
        <v>7</v>
      </c>
      <c r="E7" s="32"/>
    </row>
    <row r="8" spans="1:5">
      <c r="A8" s="125" t="s">
        <v>877</v>
      </c>
      <c r="B8">
        <v>1661</v>
      </c>
      <c r="C8">
        <v>325</v>
      </c>
      <c r="D8">
        <v>87</v>
      </c>
      <c r="E8" s="32"/>
    </row>
    <row r="9" spans="1:5">
      <c r="A9" s="125" t="s">
        <v>878</v>
      </c>
      <c r="B9">
        <v>294</v>
      </c>
      <c r="C9">
        <v>67</v>
      </c>
      <c r="D9">
        <v>19</v>
      </c>
      <c r="E9" s="32"/>
    </row>
    <row r="10" spans="1:5">
      <c r="A10" s="125" t="s">
        <v>879</v>
      </c>
      <c r="B10">
        <v>274</v>
      </c>
      <c r="C10">
        <v>66</v>
      </c>
      <c r="D10">
        <v>23</v>
      </c>
      <c r="E10" s="32"/>
    </row>
    <row r="11" spans="1:5">
      <c r="A11" s="125" t="s">
        <v>880</v>
      </c>
      <c r="B11">
        <v>855</v>
      </c>
      <c r="C11">
        <v>206</v>
      </c>
      <c r="D11">
        <v>66</v>
      </c>
      <c r="E11" s="32"/>
    </row>
    <row r="12" spans="1:5">
      <c r="A12" s="125" t="s">
        <v>881</v>
      </c>
      <c r="B12">
        <v>322</v>
      </c>
      <c r="C12">
        <v>97</v>
      </c>
      <c r="D12">
        <v>28</v>
      </c>
      <c r="E12" s="32"/>
    </row>
    <row r="13" spans="1:5">
      <c r="A13" s="125" t="s">
        <v>882</v>
      </c>
      <c r="B13">
        <v>304</v>
      </c>
      <c r="C13">
        <v>77</v>
      </c>
      <c r="D13">
        <v>16</v>
      </c>
      <c r="E13" s="32"/>
    </row>
    <row r="14" spans="1:5">
      <c r="A14" s="125" t="s">
        <v>883</v>
      </c>
      <c r="B14">
        <v>508</v>
      </c>
      <c r="C14">
        <v>116</v>
      </c>
      <c r="D14">
        <v>33</v>
      </c>
      <c r="E14" s="32"/>
    </row>
    <row r="15" spans="1:5">
      <c r="A15" s="125" t="s">
        <v>884</v>
      </c>
      <c r="B15">
        <v>251</v>
      </c>
      <c r="C15">
        <v>48</v>
      </c>
      <c r="D15">
        <v>13</v>
      </c>
      <c r="E15" s="32"/>
    </row>
    <row r="16" spans="1:5">
      <c r="A16" s="125" t="s">
        <v>885</v>
      </c>
      <c r="B16">
        <v>12173</v>
      </c>
      <c r="C16">
        <v>2196</v>
      </c>
      <c r="D16">
        <v>644</v>
      </c>
      <c r="E16" s="32"/>
    </row>
    <row r="17" spans="1:5">
      <c r="A17" s="125" t="s">
        <v>886</v>
      </c>
      <c r="B17">
        <v>779</v>
      </c>
      <c r="C17">
        <v>181</v>
      </c>
      <c r="D17">
        <v>81</v>
      </c>
      <c r="E17" s="32"/>
    </row>
    <row r="18" spans="1:5">
      <c r="A18" s="125" t="s">
        <v>887</v>
      </c>
      <c r="B18">
        <v>323</v>
      </c>
      <c r="C18">
        <v>63</v>
      </c>
      <c r="D18">
        <v>16</v>
      </c>
      <c r="E18" s="32"/>
    </row>
    <row r="19" spans="1:5">
      <c r="A19" s="125" t="s">
        <v>888</v>
      </c>
      <c r="B19">
        <v>1555</v>
      </c>
      <c r="C19">
        <v>416</v>
      </c>
      <c r="D19">
        <v>113</v>
      </c>
      <c r="E19" s="32"/>
    </row>
    <row r="20" spans="1:5">
      <c r="A20" s="125" t="s">
        <v>889</v>
      </c>
      <c r="B20">
        <v>310</v>
      </c>
      <c r="C20">
        <v>65</v>
      </c>
      <c r="D20">
        <v>18</v>
      </c>
      <c r="E20" s="32"/>
    </row>
    <row r="21" spans="1:5">
      <c r="A21" s="125" t="s">
        <v>890</v>
      </c>
      <c r="B21">
        <v>1463</v>
      </c>
      <c r="C21">
        <v>339</v>
      </c>
      <c r="D21">
        <v>135</v>
      </c>
      <c r="E21" s="32"/>
    </row>
    <row r="22" spans="1:5">
      <c r="A22" s="125" t="s">
        <v>891</v>
      </c>
      <c r="B22">
        <v>1010</v>
      </c>
      <c r="C22">
        <v>194</v>
      </c>
      <c r="D22">
        <v>78</v>
      </c>
      <c r="E22" s="32"/>
    </row>
    <row r="23" spans="1:5">
      <c r="A23" s="125" t="s">
        <v>892</v>
      </c>
      <c r="B23">
        <v>295</v>
      </c>
      <c r="C23">
        <v>57</v>
      </c>
      <c r="D23">
        <v>12</v>
      </c>
      <c r="E23" s="32"/>
    </row>
    <row r="24" spans="1:5">
      <c r="A24" s="125" t="s">
        <v>893</v>
      </c>
      <c r="B24">
        <v>227</v>
      </c>
      <c r="C24">
        <v>47</v>
      </c>
      <c r="D24">
        <v>12</v>
      </c>
      <c r="E24" s="32"/>
    </row>
    <row r="25" spans="1:5">
      <c r="A25" s="125" t="s">
        <v>894</v>
      </c>
      <c r="B25">
        <v>339</v>
      </c>
      <c r="C25">
        <v>78</v>
      </c>
      <c r="D25">
        <v>34</v>
      </c>
      <c r="E25" s="32"/>
    </row>
    <row r="26" spans="1:5">
      <c r="A26" s="125" t="s">
        <v>895</v>
      </c>
      <c r="B26">
        <v>499</v>
      </c>
      <c r="C26">
        <v>140</v>
      </c>
      <c r="D26">
        <v>51</v>
      </c>
      <c r="E26" s="32"/>
    </row>
    <row r="27" spans="1:5">
      <c r="A27" s="125" t="s">
        <v>896</v>
      </c>
      <c r="B27">
        <v>724</v>
      </c>
      <c r="C27">
        <v>160</v>
      </c>
      <c r="D27">
        <v>35</v>
      </c>
      <c r="E27" s="32"/>
    </row>
    <row r="28" spans="1:5">
      <c r="A28" s="125" t="s">
        <v>897</v>
      </c>
      <c r="B28">
        <v>318</v>
      </c>
      <c r="C28">
        <v>67</v>
      </c>
      <c r="D28">
        <v>8</v>
      </c>
      <c r="E28" s="32"/>
    </row>
    <row r="29" spans="1:5">
      <c r="A29" s="125" t="s">
        <v>898</v>
      </c>
      <c r="B29">
        <v>3377</v>
      </c>
      <c r="C29">
        <v>868</v>
      </c>
      <c r="D29">
        <v>312</v>
      </c>
      <c r="E29" s="32"/>
    </row>
    <row r="30" spans="1:5">
      <c r="A30" s="125" t="s">
        <v>899</v>
      </c>
      <c r="B30">
        <v>192</v>
      </c>
      <c r="C30">
        <v>45</v>
      </c>
      <c r="D30">
        <v>17</v>
      </c>
      <c r="E30" s="32"/>
    </row>
    <row r="31" spans="1:5">
      <c r="A31" s="125" t="s">
        <v>900</v>
      </c>
      <c r="B31">
        <v>260</v>
      </c>
      <c r="C31">
        <v>60</v>
      </c>
      <c r="D31">
        <v>15</v>
      </c>
      <c r="E31" s="32"/>
    </row>
    <row r="32" spans="1:5">
      <c r="A32" s="125" t="s">
        <v>901</v>
      </c>
      <c r="B32">
        <v>1234</v>
      </c>
      <c r="C32">
        <v>266</v>
      </c>
      <c r="D32">
        <v>80</v>
      </c>
      <c r="E32" s="32"/>
    </row>
    <row r="33" spans="1:5">
      <c r="A33" s="125" t="s">
        <v>902</v>
      </c>
      <c r="B33">
        <v>854</v>
      </c>
      <c r="C33">
        <v>191</v>
      </c>
      <c r="D33">
        <v>50</v>
      </c>
      <c r="E33" s="32"/>
    </row>
    <row r="34" spans="1:5">
      <c r="A34" s="125" t="s">
        <v>903</v>
      </c>
      <c r="B34">
        <v>523</v>
      </c>
      <c r="C34">
        <v>101</v>
      </c>
      <c r="D34">
        <v>32</v>
      </c>
      <c r="E34" s="32"/>
    </row>
    <row r="35" spans="1:5">
      <c r="A35" s="125" t="s">
        <v>904</v>
      </c>
      <c r="B35">
        <v>1364</v>
      </c>
      <c r="C35">
        <v>309</v>
      </c>
      <c r="D35">
        <v>38</v>
      </c>
      <c r="E35" s="32"/>
    </row>
    <row r="36" spans="1:5">
      <c r="A36" s="125" t="s">
        <v>905</v>
      </c>
      <c r="B36">
        <v>195</v>
      </c>
      <c r="C36">
        <v>45</v>
      </c>
      <c r="D36">
        <v>12</v>
      </c>
      <c r="E36" s="32"/>
    </row>
    <row r="37" spans="1:5">
      <c r="A37" s="125" t="s">
        <v>906</v>
      </c>
      <c r="B37">
        <v>1400</v>
      </c>
      <c r="C37">
        <v>301</v>
      </c>
      <c r="D37">
        <v>94</v>
      </c>
      <c r="E37" s="32"/>
    </row>
    <row r="38" spans="1:5">
      <c r="A38" s="125" t="s">
        <v>907</v>
      </c>
      <c r="B38">
        <v>528</v>
      </c>
      <c r="C38">
        <v>73</v>
      </c>
      <c r="D38">
        <v>21</v>
      </c>
      <c r="E38" s="32"/>
    </row>
    <row r="39" spans="1:5">
      <c r="A39" s="125" t="s">
        <v>908</v>
      </c>
      <c r="B39">
        <v>177</v>
      </c>
      <c r="C39">
        <v>40</v>
      </c>
      <c r="D39">
        <v>14</v>
      </c>
      <c r="E39" s="32"/>
    </row>
    <row r="40" spans="1:5">
      <c r="A40" s="125" t="s">
        <v>909</v>
      </c>
      <c r="B40">
        <v>339</v>
      </c>
      <c r="C40">
        <v>68</v>
      </c>
      <c r="D40">
        <v>19</v>
      </c>
      <c r="E40" s="32"/>
    </row>
    <row r="41" spans="1:5">
      <c r="A41" s="125" t="s">
        <v>910</v>
      </c>
      <c r="B41">
        <v>1965</v>
      </c>
      <c r="C41">
        <v>365</v>
      </c>
      <c r="D41">
        <v>112</v>
      </c>
      <c r="E41" s="32"/>
    </row>
    <row r="42" spans="1:5">
      <c r="A42" s="125" t="s">
        <v>911</v>
      </c>
      <c r="B42">
        <v>411</v>
      </c>
      <c r="C42">
        <v>112</v>
      </c>
      <c r="D42">
        <v>42</v>
      </c>
      <c r="E42" s="32"/>
    </row>
    <row r="43" spans="1:5">
      <c r="A43" s="125" t="s">
        <v>912</v>
      </c>
      <c r="B43">
        <v>610</v>
      </c>
      <c r="C43">
        <v>109</v>
      </c>
      <c r="D43">
        <v>36</v>
      </c>
      <c r="E43" s="32"/>
    </row>
    <row r="44" spans="1:5">
      <c r="A44" s="125" t="s">
        <v>913</v>
      </c>
      <c r="B44">
        <v>914</v>
      </c>
      <c r="C44">
        <v>187</v>
      </c>
      <c r="D44">
        <v>59</v>
      </c>
      <c r="E44" s="32"/>
    </row>
    <row r="45" spans="1:5">
      <c r="A45" s="125" t="s">
        <v>914</v>
      </c>
      <c r="B45">
        <v>526</v>
      </c>
      <c r="C45">
        <v>114</v>
      </c>
      <c r="D45">
        <v>33</v>
      </c>
      <c r="E45" s="32"/>
    </row>
    <row r="46" spans="1:5">
      <c r="A46" s="125" t="s">
        <v>915</v>
      </c>
      <c r="B46">
        <v>279</v>
      </c>
      <c r="C46">
        <v>86</v>
      </c>
      <c r="D46">
        <v>32</v>
      </c>
      <c r="E46" s="32"/>
    </row>
    <row r="47" spans="1:5">
      <c r="A47" s="125" t="s">
        <v>916</v>
      </c>
      <c r="B47">
        <v>459</v>
      </c>
      <c r="C47">
        <v>91</v>
      </c>
      <c r="D47">
        <v>26</v>
      </c>
      <c r="E47" s="32"/>
    </row>
    <row r="48" spans="1:5">
      <c r="A48" s="125" t="s">
        <v>917</v>
      </c>
      <c r="B48">
        <v>278</v>
      </c>
      <c r="C48">
        <v>85</v>
      </c>
      <c r="D48">
        <v>30</v>
      </c>
      <c r="E48" s="32"/>
    </row>
    <row r="49" spans="1:5">
      <c r="A49" s="125" t="s">
        <v>918</v>
      </c>
      <c r="B49">
        <v>420</v>
      </c>
      <c r="C49">
        <v>89</v>
      </c>
      <c r="D49">
        <v>25</v>
      </c>
      <c r="E49" s="32"/>
    </row>
    <row r="50" spans="1:5">
      <c r="A50" s="125" t="s">
        <v>919</v>
      </c>
      <c r="B50">
        <v>4001</v>
      </c>
      <c r="C50">
        <v>823</v>
      </c>
      <c r="D50">
        <v>281</v>
      </c>
      <c r="E50" s="32"/>
    </row>
    <row r="51" spans="1:5">
      <c r="A51" s="125" t="s">
        <v>920</v>
      </c>
      <c r="B51">
        <v>213</v>
      </c>
      <c r="C51">
        <v>57</v>
      </c>
      <c r="D51">
        <v>10</v>
      </c>
      <c r="E51" s="32"/>
    </row>
    <row r="52" spans="1:5">
      <c r="A52" s="125" t="s">
        <v>921</v>
      </c>
      <c r="B52">
        <v>340</v>
      </c>
      <c r="C52">
        <v>55</v>
      </c>
      <c r="D52">
        <v>14</v>
      </c>
      <c r="E52" s="32"/>
    </row>
    <row r="53" spans="1:5">
      <c r="A53" s="125" t="s">
        <v>922</v>
      </c>
      <c r="B53">
        <v>55</v>
      </c>
      <c r="C53">
        <v>13</v>
      </c>
      <c r="D53">
        <v>9</v>
      </c>
      <c r="E53" s="32"/>
    </row>
    <row r="54" spans="1:5">
      <c r="A54" s="125" t="s">
        <v>923</v>
      </c>
      <c r="B54">
        <v>644</v>
      </c>
      <c r="C54">
        <v>137</v>
      </c>
      <c r="D54">
        <v>37</v>
      </c>
      <c r="E54" s="32"/>
    </row>
    <row r="55" spans="1:5">
      <c r="A55" s="125" t="s">
        <v>924</v>
      </c>
      <c r="B55">
        <v>2066</v>
      </c>
      <c r="C55">
        <v>464</v>
      </c>
      <c r="D55">
        <v>122</v>
      </c>
      <c r="E55" s="32"/>
    </row>
    <row r="56" spans="1:5">
      <c r="A56" s="125" t="s">
        <v>925</v>
      </c>
      <c r="B56">
        <v>13598</v>
      </c>
      <c r="C56">
        <v>2548</v>
      </c>
      <c r="D56">
        <v>691</v>
      </c>
      <c r="E56" s="32"/>
    </row>
    <row r="57" spans="1:5">
      <c r="A57" s="125" t="s">
        <v>4104</v>
      </c>
      <c r="B57">
        <v>2292</v>
      </c>
      <c r="C57">
        <v>584</v>
      </c>
      <c r="D57">
        <v>151</v>
      </c>
      <c r="E57" s="32"/>
    </row>
    <row r="58" spans="1:5">
      <c r="A58" s="125" t="s">
        <v>926</v>
      </c>
      <c r="B58">
        <v>461</v>
      </c>
      <c r="C58">
        <v>89</v>
      </c>
      <c r="D58">
        <v>19</v>
      </c>
      <c r="E58" s="32"/>
    </row>
    <row r="59" spans="1:5">
      <c r="A59" s="125" t="s">
        <v>927</v>
      </c>
      <c r="B59">
        <v>703</v>
      </c>
      <c r="C59">
        <v>122</v>
      </c>
      <c r="D59">
        <v>44</v>
      </c>
      <c r="E59" s="32"/>
    </row>
    <row r="60" spans="1:5">
      <c r="A60" s="125" t="s">
        <v>928</v>
      </c>
      <c r="B60">
        <v>584</v>
      </c>
      <c r="C60">
        <v>127</v>
      </c>
      <c r="D60">
        <v>48</v>
      </c>
      <c r="E60" s="32"/>
    </row>
    <row r="61" spans="1:5">
      <c r="A61" s="125" t="s">
        <v>929</v>
      </c>
      <c r="B61">
        <v>351</v>
      </c>
      <c r="C61">
        <v>74</v>
      </c>
      <c r="D61">
        <v>24</v>
      </c>
      <c r="E61" s="32"/>
    </row>
    <row r="62" spans="1:5">
      <c r="A62" s="125" t="s">
        <v>930</v>
      </c>
      <c r="B62">
        <v>221</v>
      </c>
      <c r="C62">
        <v>50</v>
      </c>
      <c r="D62">
        <v>11</v>
      </c>
      <c r="E62" s="32"/>
    </row>
    <row r="63" spans="1:5">
      <c r="A63" s="125" t="s">
        <v>931</v>
      </c>
      <c r="B63">
        <v>373</v>
      </c>
      <c r="C63">
        <v>55</v>
      </c>
      <c r="D63">
        <v>12</v>
      </c>
      <c r="E63" s="32"/>
    </row>
    <row r="64" spans="1:5">
      <c r="A64" s="125" t="s">
        <v>932</v>
      </c>
      <c r="B64">
        <v>295</v>
      </c>
      <c r="C64">
        <v>81</v>
      </c>
      <c r="D64">
        <v>15</v>
      </c>
      <c r="E64" s="32"/>
    </row>
    <row r="65" spans="1:5">
      <c r="A65" s="125" t="s">
        <v>933</v>
      </c>
      <c r="B65">
        <v>77</v>
      </c>
      <c r="C65">
        <v>19</v>
      </c>
      <c r="D65">
        <v>3</v>
      </c>
      <c r="E65" s="32"/>
    </row>
    <row r="66" spans="1:5">
      <c r="A66" s="125" t="s">
        <v>934</v>
      </c>
      <c r="B66">
        <v>2082</v>
      </c>
      <c r="C66">
        <v>456</v>
      </c>
      <c r="D66">
        <v>146</v>
      </c>
      <c r="E66" s="32"/>
    </row>
    <row r="67" spans="1:5">
      <c r="A67" s="125" t="s">
        <v>935</v>
      </c>
      <c r="B67">
        <v>130</v>
      </c>
      <c r="C67">
        <v>29</v>
      </c>
      <c r="D67">
        <v>11</v>
      </c>
      <c r="E67" s="32"/>
    </row>
    <row r="68" spans="1:5">
      <c r="A68" s="125" t="s">
        <v>936</v>
      </c>
      <c r="B68">
        <v>566</v>
      </c>
      <c r="C68">
        <v>144</v>
      </c>
      <c r="D68">
        <v>57</v>
      </c>
      <c r="E68" s="32"/>
    </row>
    <row r="69" spans="1:5">
      <c r="A69" s="125" t="s">
        <v>937</v>
      </c>
      <c r="B69">
        <v>102</v>
      </c>
      <c r="C69">
        <v>20</v>
      </c>
      <c r="D69">
        <v>3</v>
      </c>
      <c r="E69" s="32"/>
    </row>
    <row r="70" spans="1:5">
      <c r="A70" s="125" t="s">
        <v>938</v>
      </c>
      <c r="B70">
        <v>424</v>
      </c>
      <c r="C70">
        <v>123</v>
      </c>
      <c r="D70">
        <v>43</v>
      </c>
      <c r="E70" s="32"/>
    </row>
    <row r="71" spans="1:5">
      <c r="A71" s="125" t="s">
        <v>939</v>
      </c>
      <c r="B71">
        <v>489</v>
      </c>
      <c r="C71">
        <v>92</v>
      </c>
      <c r="D71">
        <v>37</v>
      </c>
      <c r="E71" s="32"/>
    </row>
    <row r="72" spans="1:5">
      <c r="A72" s="125" t="s">
        <v>940</v>
      </c>
      <c r="B72">
        <v>331</v>
      </c>
      <c r="C72">
        <v>74</v>
      </c>
      <c r="D72">
        <v>24</v>
      </c>
      <c r="E72" s="32"/>
    </row>
    <row r="73" spans="1:5">
      <c r="A73" s="125" t="s">
        <v>941</v>
      </c>
      <c r="B73">
        <v>2419</v>
      </c>
      <c r="C73">
        <v>474</v>
      </c>
      <c r="D73">
        <v>131</v>
      </c>
      <c r="E73" s="32"/>
    </row>
    <row r="74" spans="1:5">
      <c r="A74" s="125" t="s">
        <v>1121</v>
      </c>
      <c r="B74">
        <v>1741</v>
      </c>
      <c r="C74">
        <v>454</v>
      </c>
      <c r="D74">
        <v>106</v>
      </c>
      <c r="E74" s="32"/>
    </row>
    <row r="75" spans="1:5">
      <c r="A75" s="125" t="s">
        <v>1122</v>
      </c>
      <c r="B75">
        <v>97905</v>
      </c>
      <c r="C75">
        <v>19681</v>
      </c>
      <c r="D75">
        <v>5907</v>
      </c>
      <c r="E75" s="32"/>
    </row>
    <row r="76" spans="1:5">
      <c r="A76" s="125"/>
      <c r="B76">
        <v>1</v>
      </c>
      <c r="C76">
        <v>1</v>
      </c>
      <c r="D76">
        <v>1</v>
      </c>
      <c r="E76" s="32"/>
    </row>
    <row r="77" spans="1:5">
      <c r="A77" s="125" t="s">
        <v>942</v>
      </c>
      <c r="B77">
        <v>20253</v>
      </c>
      <c r="C77">
        <v>3805</v>
      </c>
      <c r="D77">
        <v>1169</v>
      </c>
      <c r="E77" s="32"/>
    </row>
    <row r="78" spans="1:5">
      <c r="A78" s="125" t="s">
        <v>943</v>
      </c>
      <c r="B78">
        <v>1708</v>
      </c>
      <c r="C78">
        <v>412</v>
      </c>
      <c r="D78">
        <v>149</v>
      </c>
      <c r="E78" s="32"/>
    </row>
    <row r="79" spans="1:5">
      <c r="A79" s="125" t="s">
        <v>944</v>
      </c>
      <c r="B79">
        <v>3728</v>
      </c>
      <c r="C79">
        <v>746</v>
      </c>
      <c r="D79">
        <v>214</v>
      </c>
      <c r="E79" s="32"/>
    </row>
    <row r="80" spans="1:5">
      <c r="A80" s="125" t="s">
        <v>945</v>
      </c>
      <c r="B80">
        <v>912</v>
      </c>
      <c r="C80">
        <v>233</v>
      </c>
      <c r="D80">
        <v>89</v>
      </c>
      <c r="E80" s="32"/>
    </row>
    <row r="81" spans="1:5">
      <c r="A81" s="125" t="s">
        <v>946</v>
      </c>
      <c r="B81">
        <v>1273</v>
      </c>
      <c r="C81">
        <v>250</v>
      </c>
      <c r="D81">
        <v>78</v>
      </c>
      <c r="E81" s="32"/>
    </row>
    <row r="82" spans="1:5">
      <c r="A82" s="125" t="s">
        <v>947</v>
      </c>
      <c r="B82">
        <v>13462</v>
      </c>
      <c r="C82">
        <v>2505</v>
      </c>
      <c r="D82">
        <v>683</v>
      </c>
      <c r="E82" s="32"/>
    </row>
    <row r="83" spans="1:5">
      <c r="A83" s="125" t="s">
        <v>948</v>
      </c>
      <c r="B83">
        <v>1182</v>
      </c>
      <c r="C83">
        <v>259</v>
      </c>
      <c r="D83">
        <v>78</v>
      </c>
      <c r="E83" s="32"/>
    </row>
    <row r="84" spans="1:5">
      <c r="A84" s="125" t="s">
        <v>949</v>
      </c>
      <c r="B84">
        <v>1840</v>
      </c>
      <c r="C84">
        <v>337</v>
      </c>
      <c r="D84">
        <v>105</v>
      </c>
      <c r="E84" s="32"/>
    </row>
    <row r="85" spans="1:5">
      <c r="A85" s="125" t="s">
        <v>950</v>
      </c>
      <c r="B85">
        <v>3568</v>
      </c>
      <c r="C85">
        <v>587</v>
      </c>
      <c r="D85">
        <v>152</v>
      </c>
      <c r="E85" s="32"/>
    </row>
    <row r="86" spans="1:5">
      <c r="A86" s="125" t="s">
        <v>951</v>
      </c>
      <c r="B86">
        <v>1823</v>
      </c>
      <c r="C86">
        <v>475</v>
      </c>
      <c r="D86">
        <v>111</v>
      </c>
      <c r="E86" s="32"/>
    </row>
    <row r="87" spans="1:5">
      <c r="A87" s="125" t="s">
        <v>952</v>
      </c>
      <c r="B87">
        <v>6138</v>
      </c>
      <c r="C87">
        <v>1255</v>
      </c>
      <c r="D87">
        <v>421</v>
      </c>
      <c r="E87" s="32"/>
    </row>
    <row r="88" spans="1:5">
      <c r="A88" s="125" t="s">
        <v>953</v>
      </c>
      <c r="B88">
        <v>2384</v>
      </c>
      <c r="C88">
        <v>543</v>
      </c>
      <c r="D88">
        <v>151</v>
      </c>
      <c r="E88" s="32"/>
    </row>
    <row r="89" spans="1:5">
      <c r="A89" s="125" t="s">
        <v>954</v>
      </c>
      <c r="B89">
        <v>1778</v>
      </c>
      <c r="C89">
        <v>400</v>
      </c>
      <c r="D89">
        <v>150</v>
      </c>
      <c r="E89" s="32"/>
    </row>
    <row r="90" spans="1:5">
      <c r="A90" s="125" t="s">
        <v>955</v>
      </c>
      <c r="B90">
        <v>1203</v>
      </c>
      <c r="C90">
        <v>275</v>
      </c>
      <c r="D90">
        <v>115</v>
      </c>
      <c r="E90" s="32"/>
    </row>
    <row r="91" spans="1:5">
      <c r="A91" s="125" t="s">
        <v>956</v>
      </c>
      <c r="B91">
        <v>937</v>
      </c>
      <c r="C91">
        <v>224</v>
      </c>
      <c r="D91">
        <v>69</v>
      </c>
      <c r="E91" s="32"/>
    </row>
    <row r="92" spans="1:5">
      <c r="A92" s="125" t="s">
        <v>957</v>
      </c>
      <c r="B92">
        <v>13518</v>
      </c>
      <c r="C92">
        <v>2488</v>
      </c>
      <c r="D92">
        <v>726</v>
      </c>
      <c r="E92" s="32"/>
    </row>
    <row r="93" spans="1:5">
      <c r="A93" s="125" t="s">
        <v>958</v>
      </c>
      <c r="B93">
        <v>1172</v>
      </c>
      <c r="C93">
        <v>254</v>
      </c>
      <c r="D93">
        <v>99</v>
      </c>
      <c r="E93" s="32"/>
    </row>
    <row r="94" spans="1:5">
      <c r="A94" s="125" t="s">
        <v>959</v>
      </c>
      <c r="B94">
        <v>1012</v>
      </c>
      <c r="C94">
        <v>177</v>
      </c>
      <c r="D94">
        <v>58</v>
      </c>
      <c r="E94" s="32"/>
    </row>
    <row r="95" spans="1:5">
      <c r="A95" s="125" t="s">
        <v>960</v>
      </c>
      <c r="B95">
        <v>3090</v>
      </c>
      <c r="C95">
        <v>637</v>
      </c>
      <c r="D95">
        <v>180</v>
      </c>
      <c r="E95" s="32"/>
    </row>
    <row r="96" spans="1:5">
      <c r="A96" s="125" t="s">
        <v>961</v>
      </c>
      <c r="B96">
        <v>1509</v>
      </c>
      <c r="C96">
        <v>335</v>
      </c>
      <c r="D96">
        <v>47</v>
      </c>
      <c r="E96" s="32"/>
    </row>
    <row r="97" spans="1:5">
      <c r="A97" s="125" t="s">
        <v>962</v>
      </c>
      <c r="B97">
        <v>3377</v>
      </c>
      <c r="C97">
        <v>868</v>
      </c>
      <c r="D97">
        <v>312</v>
      </c>
      <c r="E97" s="32"/>
    </row>
    <row r="98" spans="1:5">
      <c r="A98" s="125" t="s">
        <v>963</v>
      </c>
      <c r="B98">
        <v>2474</v>
      </c>
      <c r="C98">
        <v>554</v>
      </c>
      <c r="D98">
        <v>173</v>
      </c>
      <c r="E98" s="32"/>
    </row>
    <row r="99" spans="1:5">
      <c r="A99" s="125" t="s">
        <v>964</v>
      </c>
      <c r="B99">
        <v>3004</v>
      </c>
      <c r="C99">
        <v>770</v>
      </c>
      <c r="D99">
        <v>187</v>
      </c>
      <c r="E99" s="32"/>
    </row>
    <row r="100" spans="1:5">
      <c r="A100" s="125" t="s">
        <v>965</v>
      </c>
      <c r="B100">
        <v>2350</v>
      </c>
      <c r="C100">
        <v>463</v>
      </c>
      <c r="D100">
        <v>123</v>
      </c>
      <c r="E100" s="32"/>
    </row>
    <row r="101" spans="1:5">
      <c r="A101" s="125" t="s">
        <v>966</v>
      </c>
      <c r="B101">
        <v>2389</v>
      </c>
      <c r="C101">
        <v>527</v>
      </c>
      <c r="D101">
        <v>163</v>
      </c>
      <c r="E101" s="32"/>
    </row>
    <row r="102" spans="1:5">
      <c r="A102" s="125" t="s">
        <v>967</v>
      </c>
      <c r="B102">
        <v>1555</v>
      </c>
      <c r="C102">
        <v>318</v>
      </c>
      <c r="D102">
        <v>97</v>
      </c>
      <c r="E102" s="32"/>
    </row>
    <row r="103" spans="1:5">
      <c r="A103" s="125" t="s">
        <v>968</v>
      </c>
      <c r="B103">
        <v>2006</v>
      </c>
      <c r="C103">
        <v>437</v>
      </c>
      <c r="D103">
        <v>113</v>
      </c>
      <c r="E103" s="32"/>
    </row>
    <row r="104" spans="1:5">
      <c r="A104" s="125"/>
      <c r="B104">
        <v>1</v>
      </c>
      <c r="C104">
        <v>1</v>
      </c>
      <c r="D104">
        <v>1</v>
      </c>
      <c r="E104" s="32"/>
    </row>
    <row r="105" spans="1:5">
      <c r="A105" s="125" t="s">
        <v>745</v>
      </c>
      <c r="B105">
        <v>341</v>
      </c>
      <c r="C105">
        <v>68</v>
      </c>
      <c r="D105">
        <v>19</v>
      </c>
      <c r="E105" s="32"/>
    </row>
    <row r="106" spans="1:5">
      <c r="A106" s="125" t="s">
        <v>753</v>
      </c>
      <c r="B106">
        <v>575</v>
      </c>
      <c r="C106">
        <v>119</v>
      </c>
      <c r="D106">
        <v>43</v>
      </c>
      <c r="E106" s="32"/>
    </row>
    <row r="107" spans="1:5">
      <c r="A107" s="125" t="s">
        <v>756</v>
      </c>
      <c r="B107">
        <v>287</v>
      </c>
      <c r="C107">
        <v>61</v>
      </c>
      <c r="D107">
        <v>16</v>
      </c>
      <c r="E107" s="32"/>
    </row>
    <row r="108" spans="1:5">
      <c r="A108" s="125" t="s">
        <v>734</v>
      </c>
      <c r="B108">
        <v>503</v>
      </c>
      <c r="C108">
        <v>122</v>
      </c>
      <c r="D108">
        <v>33</v>
      </c>
      <c r="E108" s="32"/>
    </row>
    <row r="109" spans="1:5">
      <c r="A109" s="125" t="s">
        <v>761</v>
      </c>
      <c r="B109">
        <v>260</v>
      </c>
      <c r="C109">
        <v>56</v>
      </c>
      <c r="D109">
        <v>9</v>
      </c>
      <c r="E109" s="32"/>
    </row>
    <row r="110" spans="1:5">
      <c r="A110" s="125" t="s">
        <v>762</v>
      </c>
      <c r="B110">
        <v>249</v>
      </c>
      <c r="C110">
        <v>56</v>
      </c>
      <c r="D110">
        <v>12</v>
      </c>
      <c r="E110" s="32"/>
    </row>
    <row r="111" spans="1:5">
      <c r="A111" s="125" t="s">
        <v>758</v>
      </c>
      <c r="B111">
        <v>27</v>
      </c>
      <c r="C111">
        <v>6</v>
      </c>
      <c r="D111">
        <v>5</v>
      </c>
      <c r="E111" s="32"/>
    </row>
    <row r="112" spans="1:5">
      <c r="A112" s="125" t="s">
        <v>760</v>
      </c>
      <c r="B112">
        <v>466</v>
      </c>
      <c r="C112">
        <v>71</v>
      </c>
      <c r="D112">
        <v>20</v>
      </c>
      <c r="E112" s="32"/>
    </row>
    <row r="113" spans="1:5">
      <c r="A113" s="125" t="s">
        <v>746</v>
      </c>
      <c r="B113">
        <v>549</v>
      </c>
      <c r="C113">
        <v>101</v>
      </c>
      <c r="D113">
        <v>13</v>
      </c>
      <c r="E113" s="32"/>
    </row>
    <row r="114" spans="1:5">
      <c r="A114" s="125" t="s">
        <v>754</v>
      </c>
      <c r="B114">
        <v>410</v>
      </c>
      <c r="C114">
        <v>92</v>
      </c>
      <c r="D114">
        <v>34</v>
      </c>
      <c r="E114" s="32"/>
    </row>
    <row r="115" spans="1:5">
      <c r="A115" s="125" t="s">
        <v>737</v>
      </c>
      <c r="B115">
        <v>315</v>
      </c>
      <c r="C115">
        <v>83</v>
      </c>
      <c r="D115">
        <v>25</v>
      </c>
      <c r="E115" s="32"/>
    </row>
    <row r="116" spans="1:5">
      <c r="A116" s="125" t="s">
        <v>750</v>
      </c>
      <c r="B116">
        <v>688</v>
      </c>
      <c r="C116">
        <v>119</v>
      </c>
      <c r="D116">
        <v>44</v>
      </c>
      <c r="E116" s="32"/>
    </row>
    <row r="117" spans="1:5">
      <c r="A117" s="125" t="s">
        <v>735</v>
      </c>
      <c r="B117">
        <v>1746</v>
      </c>
      <c r="C117">
        <v>287</v>
      </c>
      <c r="D117">
        <v>80</v>
      </c>
      <c r="E117" s="32"/>
    </row>
    <row r="118" spans="1:5">
      <c r="A118" s="125" t="s">
        <v>748</v>
      </c>
      <c r="B118">
        <v>707</v>
      </c>
      <c r="C118">
        <v>167</v>
      </c>
      <c r="D118">
        <v>49</v>
      </c>
      <c r="E118" s="32"/>
    </row>
    <row r="119" spans="1:5">
      <c r="A119" s="125" t="s">
        <v>736</v>
      </c>
      <c r="B119">
        <v>1197</v>
      </c>
      <c r="C119">
        <v>213</v>
      </c>
      <c r="D119">
        <v>62</v>
      </c>
      <c r="E119" s="32"/>
    </row>
    <row r="120" spans="1:5">
      <c r="A120" s="125" t="s">
        <v>740</v>
      </c>
      <c r="B120">
        <v>1154</v>
      </c>
      <c r="C120">
        <v>210</v>
      </c>
      <c r="D120">
        <v>63</v>
      </c>
      <c r="E120" s="32"/>
    </row>
    <row r="121" spans="1:5">
      <c r="A121" s="125" t="s">
        <v>742</v>
      </c>
      <c r="B121">
        <v>472</v>
      </c>
      <c r="C121">
        <v>89</v>
      </c>
      <c r="D121">
        <v>28</v>
      </c>
      <c r="E121" s="32"/>
    </row>
    <row r="122" spans="1:5">
      <c r="A122" s="125" t="s">
        <v>739</v>
      </c>
      <c r="B122">
        <v>317</v>
      </c>
      <c r="C122">
        <v>65</v>
      </c>
      <c r="D122">
        <v>20</v>
      </c>
      <c r="E122" s="32"/>
    </row>
    <row r="123" spans="1:5">
      <c r="A123" s="125" t="s">
        <v>757</v>
      </c>
      <c r="B123">
        <v>618</v>
      </c>
      <c r="C123">
        <v>134</v>
      </c>
      <c r="D123">
        <v>54</v>
      </c>
      <c r="E123" s="32"/>
    </row>
    <row r="124" spans="1:5">
      <c r="A124" s="125" t="s">
        <v>741</v>
      </c>
      <c r="B124">
        <v>356</v>
      </c>
      <c r="C124">
        <v>75</v>
      </c>
      <c r="D124">
        <v>15</v>
      </c>
      <c r="E124" s="32"/>
    </row>
    <row r="125" spans="1:5">
      <c r="A125" s="125" t="s">
        <v>751</v>
      </c>
      <c r="B125">
        <v>308</v>
      </c>
      <c r="C125">
        <v>59</v>
      </c>
      <c r="D125">
        <v>14</v>
      </c>
      <c r="E125" s="32"/>
    </row>
    <row r="126" spans="1:5">
      <c r="A126" s="125" t="s">
        <v>755</v>
      </c>
      <c r="B126">
        <v>339</v>
      </c>
      <c r="C126">
        <v>78</v>
      </c>
      <c r="D126">
        <v>34</v>
      </c>
      <c r="E126" s="32"/>
    </row>
    <row r="127" spans="1:5">
      <c r="A127" s="125" t="s">
        <v>733</v>
      </c>
      <c r="B127">
        <v>452</v>
      </c>
      <c r="C127">
        <v>86</v>
      </c>
      <c r="D127">
        <v>22</v>
      </c>
      <c r="E127" s="32"/>
    </row>
    <row r="128" spans="1:5">
      <c r="A128" s="125" t="s">
        <v>744</v>
      </c>
      <c r="B128">
        <v>815</v>
      </c>
      <c r="C128">
        <v>208</v>
      </c>
      <c r="D128">
        <v>25</v>
      </c>
      <c r="E128" s="32"/>
    </row>
    <row r="129" spans="1:5">
      <c r="A129" s="125" t="s">
        <v>764</v>
      </c>
      <c r="B129">
        <v>7150</v>
      </c>
      <c r="C129">
        <v>1266</v>
      </c>
      <c r="D129">
        <v>371</v>
      </c>
      <c r="E129" s="32"/>
    </row>
    <row r="130" spans="1:5">
      <c r="A130" s="125" t="s">
        <v>775</v>
      </c>
      <c r="B130">
        <v>482</v>
      </c>
      <c r="C130">
        <v>100</v>
      </c>
      <c r="D130">
        <v>37</v>
      </c>
      <c r="E130" s="32"/>
    </row>
    <row r="131" spans="1:5">
      <c r="A131" s="125" t="s">
        <v>787</v>
      </c>
      <c r="B131">
        <v>693</v>
      </c>
      <c r="C131">
        <v>179</v>
      </c>
      <c r="D131">
        <v>68</v>
      </c>
      <c r="E131" s="32"/>
    </row>
    <row r="132" spans="1:5">
      <c r="A132" s="125" t="s">
        <v>786</v>
      </c>
      <c r="B132">
        <v>477</v>
      </c>
      <c r="C132">
        <v>98</v>
      </c>
      <c r="D132">
        <v>34</v>
      </c>
      <c r="E132" s="32"/>
    </row>
    <row r="133" spans="1:5">
      <c r="A133" s="125" t="s">
        <v>788</v>
      </c>
      <c r="B133">
        <v>195</v>
      </c>
      <c r="C133">
        <v>38</v>
      </c>
      <c r="D133">
        <v>10</v>
      </c>
      <c r="E133" s="32"/>
    </row>
    <row r="134" spans="1:5">
      <c r="A134" s="125" t="s">
        <v>781</v>
      </c>
      <c r="B134">
        <v>225</v>
      </c>
      <c r="C134">
        <v>58</v>
      </c>
      <c r="D134">
        <v>15</v>
      </c>
      <c r="E134" s="32"/>
    </row>
    <row r="135" spans="1:5">
      <c r="A135" s="125" t="s">
        <v>765</v>
      </c>
      <c r="B135">
        <v>544</v>
      </c>
      <c r="C135">
        <v>108</v>
      </c>
      <c r="D135">
        <v>52</v>
      </c>
      <c r="E135" s="32"/>
    </row>
    <row r="136" spans="1:5">
      <c r="A136" s="125" t="s">
        <v>785</v>
      </c>
      <c r="B136">
        <v>634</v>
      </c>
      <c r="C136">
        <v>133</v>
      </c>
      <c r="D136">
        <v>49</v>
      </c>
      <c r="E136" s="32"/>
    </row>
    <row r="137" spans="1:5">
      <c r="A137" s="125" t="s">
        <v>768</v>
      </c>
      <c r="B137">
        <v>396</v>
      </c>
      <c r="C137">
        <v>56</v>
      </c>
      <c r="D137">
        <v>12</v>
      </c>
      <c r="E137" s="32"/>
    </row>
    <row r="138" spans="1:5">
      <c r="A138" s="125" t="s">
        <v>767</v>
      </c>
      <c r="B138">
        <v>144</v>
      </c>
      <c r="C138">
        <v>29</v>
      </c>
      <c r="D138">
        <v>11</v>
      </c>
      <c r="E138" s="32"/>
    </row>
    <row r="139" spans="1:5">
      <c r="A139" s="125" t="s">
        <v>769</v>
      </c>
      <c r="B139">
        <v>180</v>
      </c>
      <c r="C139">
        <v>42</v>
      </c>
      <c r="D139">
        <v>9</v>
      </c>
      <c r="E139" s="32"/>
    </row>
    <row r="140" spans="1:5">
      <c r="A140" s="125" t="s">
        <v>771</v>
      </c>
      <c r="B140">
        <v>111</v>
      </c>
      <c r="C140">
        <v>35</v>
      </c>
      <c r="D140">
        <v>19</v>
      </c>
      <c r="E140" s="32"/>
    </row>
    <row r="141" spans="1:5">
      <c r="A141" s="125" t="s">
        <v>777</v>
      </c>
      <c r="B141">
        <v>551</v>
      </c>
      <c r="C141">
        <v>130</v>
      </c>
      <c r="D141">
        <v>45</v>
      </c>
      <c r="E141" s="32"/>
    </row>
    <row r="142" spans="1:5">
      <c r="A142" s="125" t="s">
        <v>773</v>
      </c>
      <c r="B142">
        <v>633</v>
      </c>
      <c r="C142">
        <v>136</v>
      </c>
      <c r="D142">
        <v>37</v>
      </c>
      <c r="E142" s="32"/>
    </row>
    <row r="143" spans="1:5">
      <c r="A143" s="125" t="s">
        <v>783</v>
      </c>
      <c r="B143">
        <v>889</v>
      </c>
      <c r="C143">
        <v>204</v>
      </c>
      <c r="D143">
        <v>49</v>
      </c>
      <c r="E143" s="32"/>
    </row>
    <row r="144" spans="1:5">
      <c r="A144" s="125" t="s">
        <v>770</v>
      </c>
      <c r="B144">
        <v>304</v>
      </c>
      <c r="C144">
        <v>77</v>
      </c>
      <c r="D144">
        <v>14</v>
      </c>
      <c r="E144" s="32"/>
    </row>
    <row r="145" spans="1:5">
      <c r="A145" s="125" t="s">
        <v>772</v>
      </c>
      <c r="B145">
        <v>426</v>
      </c>
      <c r="C145">
        <v>108</v>
      </c>
      <c r="D145">
        <v>28</v>
      </c>
      <c r="E145" s="32"/>
    </row>
    <row r="146" spans="1:5">
      <c r="A146" s="125" t="s">
        <v>789</v>
      </c>
      <c r="B146">
        <v>722</v>
      </c>
      <c r="C146">
        <v>168</v>
      </c>
      <c r="D146">
        <v>78</v>
      </c>
      <c r="E146" s="32"/>
    </row>
    <row r="147" spans="1:5">
      <c r="A147" s="125" t="s">
        <v>780</v>
      </c>
      <c r="B147">
        <v>266</v>
      </c>
      <c r="C147">
        <v>79</v>
      </c>
      <c r="D147">
        <v>25</v>
      </c>
      <c r="E147" s="32"/>
    </row>
    <row r="148" spans="1:5">
      <c r="A148" s="125" t="s">
        <v>774</v>
      </c>
      <c r="B148">
        <v>284</v>
      </c>
      <c r="C148">
        <v>85</v>
      </c>
      <c r="D148">
        <v>30</v>
      </c>
      <c r="E148" s="32"/>
    </row>
    <row r="149" spans="1:5">
      <c r="A149" s="125" t="s">
        <v>766</v>
      </c>
      <c r="B149">
        <v>475</v>
      </c>
      <c r="C149">
        <v>99</v>
      </c>
      <c r="D149">
        <v>39</v>
      </c>
      <c r="E149" s="32"/>
    </row>
    <row r="150" spans="1:5">
      <c r="A150" s="125" t="s">
        <v>782</v>
      </c>
      <c r="B150">
        <v>541</v>
      </c>
      <c r="C150">
        <v>157</v>
      </c>
      <c r="D150">
        <v>29</v>
      </c>
      <c r="E150" s="32"/>
    </row>
    <row r="151" spans="1:5">
      <c r="A151" s="125" t="s">
        <v>759</v>
      </c>
      <c r="B151">
        <v>759</v>
      </c>
      <c r="C151">
        <v>148</v>
      </c>
      <c r="D151">
        <v>56</v>
      </c>
      <c r="E151" s="32"/>
    </row>
    <row r="152" spans="1:5">
      <c r="A152" s="125" t="s">
        <v>778</v>
      </c>
      <c r="B152">
        <v>1166</v>
      </c>
      <c r="C152">
        <v>260</v>
      </c>
      <c r="D152">
        <v>60</v>
      </c>
      <c r="E152" s="32"/>
    </row>
    <row r="153" spans="1:5">
      <c r="A153" s="125" t="s">
        <v>791</v>
      </c>
      <c r="B153">
        <v>3166</v>
      </c>
      <c r="C153">
        <v>645</v>
      </c>
      <c r="D153">
        <v>211</v>
      </c>
      <c r="E153" s="32"/>
    </row>
    <row r="154" spans="1:5">
      <c r="A154" s="125" t="s">
        <v>792</v>
      </c>
      <c r="B154">
        <v>238</v>
      </c>
      <c r="C154">
        <v>59</v>
      </c>
      <c r="D154">
        <v>8</v>
      </c>
      <c r="E154" s="32"/>
    </row>
    <row r="155" spans="1:5">
      <c r="A155" s="125" t="s">
        <v>804</v>
      </c>
      <c r="B155">
        <v>490</v>
      </c>
      <c r="C155">
        <v>116</v>
      </c>
      <c r="D155">
        <v>31</v>
      </c>
      <c r="E155" s="32"/>
    </row>
    <row r="156" spans="1:5">
      <c r="A156" s="125" t="s">
        <v>805</v>
      </c>
      <c r="B156">
        <v>267</v>
      </c>
      <c r="C156">
        <v>73</v>
      </c>
      <c r="D156">
        <v>23</v>
      </c>
      <c r="E156" s="32"/>
    </row>
    <row r="157" spans="1:5">
      <c r="A157" s="125" t="s">
        <v>816</v>
      </c>
      <c r="B157">
        <v>166</v>
      </c>
      <c r="C157">
        <v>43</v>
      </c>
      <c r="D157">
        <v>18</v>
      </c>
      <c r="E157" s="32"/>
    </row>
    <row r="158" spans="1:5">
      <c r="A158" s="125" t="s">
        <v>790</v>
      </c>
      <c r="B158">
        <v>112</v>
      </c>
      <c r="C158">
        <v>32</v>
      </c>
      <c r="D158">
        <v>7</v>
      </c>
      <c r="E158" s="32"/>
    </row>
    <row r="159" spans="1:5">
      <c r="A159" s="125" t="s">
        <v>796</v>
      </c>
      <c r="B159">
        <v>44</v>
      </c>
      <c r="C159">
        <v>8</v>
      </c>
      <c r="D159">
        <v>5</v>
      </c>
      <c r="E159" s="32"/>
    </row>
    <row r="160" spans="1:5">
      <c r="A160" s="125" t="s">
        <v>801</v>
      </c>
      <c r="B160">
        <v>213</v>
      </c>
      <c r="C160">
        <v>52</v>
      </c>
      <c r="D160">
        <v>12</v>
      </c>
      <c r="E160" s="32"/>
    </row>
    <row r="161" spans="1:5">
      <c r="A161" s="125" t="s">
        <v>779</v>
      </c>
      <c r="B161">
        <v>412</v>
      </c>
      <c r="C161">
        <v>91</v>
      </c>
      <c r="D161">
        <v>25</v>
      </c>
      <c r="E161" s="32"/>
    </row>
    <row r="162" spans="1:5">
      <c r="A162" s="125" t="s">
        <v>809</v>
      </c>
      <c r="B162">
        <v>220</v>
      </c>
      <c r="C162">
        <v>41</v>
      </c>
      <c r="D162">
        <v>5</v>
      </c>
      <c r="E162" s="32"/>
    </row>
    <row r="163" spans="1:5">
      <c r="A163" s="125" t="s">
        <v>806</v>
      </c>
      <c r="B163">
        <v>542</v>
      </c>
      <c r="C163">
        <v>120</v>
      </c>
      <c r="D163">
        <v>39</v>
      </c>
      <c r="E163" s="32"/>
    </row>
    <row r="164" spans="1:5">
      <c r="A164" s="125" t="s">
        <v>797</v>
      </c>
      <c r="B164">
        <v>117</v>
      </c>
      <c r="C164">
        <v>46</v>
      </c>
      <c r="D164">
        <v>20</v>
      </c>
      <c r="E164" s="32"/>
    </row>
    <row r="165" spans="1:5">
      <c r="A165" s="125" t="s">
        <v>813</v>
      </c>
      <c r="B165">
        <v>170</v>
      </c>
      <c r="C165">
        <v>37</v>
      </c>
      <c r="D165">
        <v>10</v>
      </c>
      <c r="E165" s="32"/>
    </row>
    <row r="166" spans="1:5">
      <c r="A166" s="125" t="s">
        <v>812</v>
      </c>
      <c r="B166">
        <v>298</v>
      </c>
      <c r="C166">
        <v>49</v>
      </c>
      <c r="D166">
        <v>16</v>
      </c>
      <c r="E166" s="32"/>
    </row>
    <row r="167" spans="1:5">
      <c r="A167" s="125" t="s">
        <v>815</v>
      </c>
      <c r="B167">
        <v>254</v>
      </c>
      <c r="C167">
        <v>62</v>
      </c>
      <c r="D167">
        <v>30</v>
      </c>
      <c r="E167" s="32"/>
    </row>
    <row r="168" spans="1:5">
      <c r="A168" s="125" t="s">
        <v>799</v>
      </c>
      <c r="B168">
        <v>184</v>
      </c>
      <c r="C168">
        <v>38</v>
      </c>
      <c r="D168">
        <v>14</v>
      </c>
      <c r="E168" s="32"/>
    </row>
    <row r="169" spans="1:5">
      <c r="A169" s="125" t="s">
        <v>811</v>
      </c>
      <c r="B169">
        <v>185</v>
      </c>
      <c r="C169">
        <v>52</v>
      </c>
      <c r="D169">
        <v>18</v>
      </c>
      <c r="E169" s="32"/>
    </row>
    <row r="170" spans="1:5">
      <c r="A170" s="125" t="s">
        <v>808</v>
      </c>
      <c r="B170">
        <v>172</v>
      </c>
      <c r="C170">
        <v>36</v>
      </c>
      <c r="D170">
        <v>5</v>
      </c>
      <c r="E170" s="32"/>
    </row>
    <row r="171" spans="1:5">
      <c r="A171" s="125" t="s">
        <v>814</v>
      </c>
      <c r="B171">
        <v>303</v>
      </c>
      <c r="C171">
        <v>60</v>
      </c>
      <c r="D171">
        <v>23</v>
      </c>
      <c r="E171" s="32"/>
    </row>
    <row r="172" spans="1:5">
      <c r="A172" s="125" t="s">
        <v>798</v>
      </c>
      <c r="B172">
        <v>179</v>
      </c>
      <c r="C172">
        <v>46</v>
      </c>
      <c r="D172">
        <v>8</v>
      </c>
      <c r="E172" s="32"/>
    </row>
    <row r="173" spans="1:5">
      <c r="A173" s="125" t="s">
        <v>800</v>
      </c>
      <c r="B173">
        <v>52</v>
      </c>
      <c r="C173">
        <v>18</v>
      </c>
      <c r="D173">
        <v>4</v>
      </c>
      <c r="E173" s="32"/>
    </row>
    <row r="174" spans="1:5">
      <c r="A174" s="125" t="s">
        <v>795</v>
      </c>
      <c r="B174">
        <v>17</v>
      </c>
      <c r="C174">
        <v>5</v>
      </c>
      <c r="D174">
        <v>0</v>
      </c>
      <c r="E174" s="32"/>
    </row>
    <row r="175" spans="1:5">
      <c r="A175" s="125" t="s">
        <v>794</v>
      </c>
      <c r="B175">
        <v>227</v>
      </c>
      <c r="C175">
        <v>74</v>
      </c>
      <c r="D175">
        <v>26</v>
      </c>
      <c r="E175" s="32"/>
    </row>
    <row r="176" spans="1:5">
      <c r="A176" s="125" t="s">
        <v>793</v>
      </c>
      <c r="B176">
        <v>164</v>
      </c>
      <c r="C176">
        <v>58</v>
      </c>
      <c r="D176">
        <v>17</v>
      </c>
      <c r="E176" s="32"/>
    </row>
    <row r="177" spans="1:5">
      <c r="A177" s="125" t="s">
        <v>802</v>
      </c>
      <c r="B177">
        <v>304</v>
      </c>
      <c r="C177">
        <v>77</v>
      </c>
      <c r="D177">
        <v>16</v>
      </c>
      <c r="E177" s="32"/>
    </row>
    <row r="178" spans="1:5">
      <c r="A178" s="125" t="s">
        <v>4105</v>
      </c>
      <c r="B178">
        <v>210</v>
      </c>
      <c r="C178">
        <v>65</v>
      </c>
      <c r="D178">
        <v>21</v>
      </c>
      <c r="E178" s="32"/>
    </row>
    <row r="179" spans="1:5">
      <c r="A179" s="125" t="s">
        <v>738</v>
      </c>
      <c r="B179">
        <v>927</v>
      </c>
      <c r="C179">
        <v>262</v>
      </c>
      <c r="D179">
        <v>75</v>
      </c>
      <c r="E179" s="32"/>
    </row>
    <row r="180" spans="1:5">
      <c r="A180" s="125" t="s">
        <v>803</v>
      </c>
      <c r="B180">
        <v>2388</v>
      </c>
      <c r="C180">
        <v>572</v>
      </c>
      <c r="D180">
        <v>196</v>
      </c>
      <c r="E180" s="32"/>
    </row>
    <row r="181" spans="1:5">
      <c r="A181" s="125" t="s">
        <v>763</v>
      </c>
      <c r="B181">
        <v>537</v>
      </c>
      <c r="C181">
        <v>105</v>
      </c>
      <c r="D181">
        <v>28</v>
      </c>
      <c r="E181" s="32"/>
    </row>
    <row r="182" spans="1:5">
      <c r="A182" s="125" t="s">
        <v>825</v>
      </c>
      <c r="B182">
        <v>14</v>
      </c>
      <c r="C182">
        <v>1</v>
      </c>
      <c r="D182">
        <v>1</v>
      </c>
      <c r="E182" s="32"/>
    </row>
    <row r="183" spans="1:5">
      <c r="A183" s="125" t="s">
        <v>828</v>
      </c>
      <c r="B183">
        <v>74</v>
      </c>
      <c r="C183">
        <v>12</v>
      </c>
      <c r="D183">
        <v>4</v>
      </c>
      <c r="E183" s="32"/>
    </row>
    <row r="184" spans="1:5">
      <c r="A184" s="125" t="s">
        <v>834</v>
      </c>
      <c r="B184">
        <v>55</v>
      </c>
      <c r="C184">
        <v>12</v>
      </c>
      <c r="D184">
        <v>5</v>
      </c>
      <c r="E184" s="32"/>
    </row>
    <row r="185" spans="1:5">
      <c r="A185" s="125" t="s">
        <v>835</v>
      </c>
      <c r="B185">
        <v>163</v>
      </c>
      <c r="C185">
        <v>25</v>
      </c>
      <c r="D185">
        <v>10</v>
      </c>
      <c r="E185" s="32"/>
    </row>
    <row r="186" spans="1:5">
      <c r="A186" s="125" t="s">
        <v>829</v>
      </c>
      <c r="B186">
        <v>227</v>
      </c>
      <c r="C186">
        <v>46</v>
      </c>
      <c r="D186">
        <v>17</v>
      </c>
      <c r="E186" s="32"/>
    </row>
    <row r="187" spans="1:5">
      <c r="A187" s="125" t="s">
        <v>819</v>
      </c>
      <c r="B187">
        <v>260</v>
      </c>
      <c r="C187">
        <v>60</v>
      </c>
      <c r="D187">
        <v>15</v>
      </c>
      <c r="E187" s="32"/>
    </row>
    <row r="188" spans="1:5">
      <c r="A188" s="125" t="s">
        <v>838</v>
      </c>
      <c r="B188">
        <v>192</v>
      </c>
      <c r="C188">
        <v>45</v>
      </c>
      <c r="D188">
        <v>17</v>
      </c>
      <c r="E188" s="32"/>
    </row>
    <row r="189" spans="1:5">
      <c r="A189" s="125" t="s">
        <v>837</v>
      </c>
      <c r="B189">
        <v>213</v>
      </c>
      <c r="C189">
        <v>57</v>
      </c>
      <c r="D189">
        <v>10</v>
      </c>
      <c r="E189" s="32"/>
    </row>
    <row r="190" spans="1:5">
      <c r="A190" s="125" t="s">
        <v>826</v>
      </c>
      <c r="B190">
        <v>115</v>
      </c>
      <c r="C190">
        <v>35</v>
      </c>
      <c r="D190">
        <v>9</v>
      </c>
      <c r="E190" s="32"/>
    </row>
    <row r="191" spans="1:5">
      <c r="A191" s="125" t="s">
        <v>818</v>
      </c>
      <c r="B191">
        <v>323</v>
      </c>
      <c r="C191">
        <v>53</v>
      </c>
      <c r="D191">
        <v>14</v>
      </c>
      <c r="E191" s="32"/>
    </row>
    <row r="192" spans="1:5">
      <c r="A192" s="125" t="s">
        <v>752</v>
      </c>
      <c r="B192">
        <v>361</v>
      </c>
      <c r="C192">
        <v>89</v>
      </c>
      <c r="D192">
        <v>30</v>
      </c>
      <c r="E192" s="32"/>
    </row>
    <row r="193" spans="1:5">
      <c r="A193" s="125" t="s">
        <v>821</v>
      </c>
      <c r="B193">
        <v>91</v>
      </c>
      <c r="C193">
        <v>19</v>
      </c>
      <c r="D193">
        <v>3</v>
      </c>
      <c r="E193" s="32"/>
    </row>
    <row r="194" spans="1:5">
      <c r="A194" s="125" t="s">
        <v>830</v>
      </c>
      <c r="B194">
        <v>121</v>
      </c>
      <c r="C194">
        <v>25</v>
      </c>
      <c r="D194">
        <v>4</v>
      </c>
      <c r="E194" s="32"/>
    </row>
    <row r="195" spans="1:5">
      <c r="A195" s="125" t="s">
        <v>820</v>
      </c>
      <c r="B195">
        <v>137</v>
      </c>
      <c r="C195">
        <v>26</v>
      </c>
      <c r="D195">
        <v>9</v>
      </c>
      <c r="E195" s="32"/>
    </row>
    <row r="196" spans="1:5">
      <c r="A196" s="125" t="s">
        <v>743</v>
      </c>
      <c r="B196">
        <v>294</v>
      </c>
      <c r="C196">
        <v>67</v>
      </c>
      <c r="D196">
        <v>19</v>
      </c>
      <c r="E196" s="32"/>
    </row>
    <row r="197" spans="1:5">
      <c r="A197" s="125" t="s">
        <v>823</v>
      </c>
      <c r="B197">
        <v>104</v>
      </c>
      <c r="C197">
        <v>28</v>
      </c>
      <c r="D197">
        <v>8</v>
      </c>
      <c r="E197" s="32"/>
    </row>
    <row r="198" spans="1:5">
      <c r="A198" s="125" t="s">
        <v>827</v>
      </c>
      <c r="B198">
        <v>347</v>
      </c>
      <c r="C198">
        <v>63</v>
      </c>
      <c r="D198">
        <v>18</v>
      </c>
      <c r="E198" s="32"/>
    </row>
    <row r="199" spans="1:5">
      <c r="A199" s="125" t="s">
        <v>824</v>
      </c>
      <c r="B199">
        <v>233</v>
      </c>
      <c r="C199">
        <v>49</v>
      </c>
      <c r="D199">
        <v>7</v>
      </c>
      <c r="E199" s="32"/>
    </row>
    <row r="200" spans="1:5">
      <c r="A200" s="125" t="s">
        <v>836</v>
      </c>
      <c r="B200">
        <v>301</v>
      </c>
      <c r="C200">
        <v>84</v>
      </c>
      <c r="D200">
        <v>20</v>
      </c>
      <c r="E200" s="32"/>
    </row>
    <row r="201" spans="1:5">
      <c r="A201" s="125" t="s">
        <v>833</v>
      </c>
      <c r="B201">
        <v>392</v>
      </c>
      <c r="C201">
        <v>57</v>
      </c>
      <c r="D201">
        <v>17</v>
      </c>
      <c r="E201" s="32"/>
    </row>
    <row r="202" spans="1:5">
      <c r="A202" s="125" t="s">
        <v>855</v>
      </c>
      <c r="B202">
        <v>959</v>
      </c>
      <c r="C202">
        <v>169</v>
      </c>
      <c r="D202">
        <v>38</v>
      </c>
      <c r="E202" s="32"/>
    </row>
    <row r="203" spans="1:5">
      <c r="A203" s="125" t="s">
        <v>822</v>
      </c>
      <c r="B203">
        <v>945</v>
      </c>
      <c r="C203">
        <v>214</v>
      </c>
      <c r="D203">
        <v>63</v>
      </c>
      <c r="E203" s="32"/>
    </row>
    <row r="204" spans="1:5">
      <c r="A204" s="125" t="s">
        <v>831</v>
      </c>
      <c r="B204">
        <v>1842</v>
      </c>
      <c r="C204">
        <v>404</v>
      </c>
      <c r="D204">
        <v>130</v>
      </c>
      <c r="E204" s="32"/>
    </row>
    <row r="205" spans="1:5">
      <c r="A205" s="125" t="s">
        <v>817</v>
      </c>
      <c r="B205">
        <v>685</v>
      </c>
      <c r="C205">
        <v>137</v>
      </c>
      <c r="D205">
        <v>47</v>
      </c>
      <c r="E205" s="32"/>
    </row>
    <row r="206" spans="1:5">
      <c r="A206" s="125" t="s">
        <v>840</v>
      </c>
      <c r="B206">
        <v>703</v>
      </c>
      <c r="C206">
        <v>114</v>
      </c>
      <c r="D206">
        <v>37</v>
      </c>
      <c r="E206" s="32"/>
    </row>
    <row r="207" spans="1:5">
      <c r="A207" s="125" t="s">
        <v>784</v>
      </c>
      <c r="B207">
        <v>1362</v>
      </c>
      <c r="C207">
        <v>260</v>
      </c>
      <c r="D207">
        <v>89</v>
      </c>
      <c r="E207" s="32"/>
    </row>
    <row r="208" spans="1:5">
      <c r="A208" s="125" t="s">
        <v>807</v>
      </c>
      <c r="B208">
        <v>1756</v>
      </c>
      <c r="C208">
        <v>299</v>
      </c>
      <c r="D208">
        <v>111</v>
      </c>
      <c r="E208" s="32"/>
    </row>
    <row r="209" spans="1:5">
      <c r="A209" s="125" t="s">
        <v>849</v>
      </c>
      <c r="B209">
        <v>1735</v>
      </c>
      <c r="C209">
        <v>284</v>
      </c>
      <c r="D209">
        <v>76</v>
      </c>
      <c r="E209" s="32"/>
    </row>
    <row r="210" spans="1:5">
      <c r="A210" s="125" t="s">
        <v>860</v>
      </c>
      <c r="B210">
        <v>1069</v>
      </c>
      <c r="C210">
        <v>242</v>
      </c>
      <c r="D210">
        <v>68</v>
      </c>
      <c r="E210" s="32"/>
    </row>
    <row r="211" spans="1:5">
      <c r="A211" s="125" t="s">
        <v>844</v>
      </c>
      <c r="B211">
        <v>262</v>
      </c>
      <c r="C211">
        <v>48</v>
      </c>
      <c r="D211">
        <v>11</v>
      </c>
      <c r="E211" s="32"/>
    </row>
    <row r="212" spans="1:5">
      <c r="A212" s="125" t="s">
        <v>845</v>
      </c>
      <c r="B212">
        <v>477</v>
      </c>
      <c r="C212">
        <v>97</v>
      </c>
      <c r="D212">
        <v>32</v>
      </c>
      <c r="E212" s="32"/>
    </row>
    <row r="213" spans="1:5">
      <c r="A213" s="125" t="s">
        <v>832</v>
      </c>
      <c r="B213">
        <v>2463</v>
      </c>
      <c r="C213">
        <v>425</v>
      </c>
      <c r="D213">
        <v>124</v>
      </c>
      <c r="E213" s="32"/>
    </row>
    <row r="214" spans="1:5">
      <c r="A214" s="125" t="s">
        <v>749</v>
      </c>
      <c r="B214">
        <v>799</v>
      </c>
      <c r="C214">
        <v>211</v>
      </c>
      <c r="D214">
        <v>84</v>
      </c>
      <c r="E214" s="32"/>
    </row>
    <row r="215" spans="1:5">
      <c r="A215" s="125" t="s">
        <v>839</v>
      </c>
      <c r="B215">
        <v>916</v>
      </c>
      <c r="C215">
        <v>187</v>
      </c>
      <c r="D215">
        <v>59</v>
      </c>
      <c r="E215" s="32"/>
    </row>
    <row r="216" spans="1:5">
      <c r="A216" s="125" t="s">
        <v>747</v>
      </c>
      <c r="B216">
        <v>800</v>
      </c>
      <c r="C216">
        <v>158</v>
      </c>
      <c r="D216">
        <v>54</v>
      </c>
      <c r="E216" s="32"/>
    </row>
    <row r="217" spans="1:5">
      <c r="A217" s="125" t="s">
        <v>852</v>
      </c>
      <c r="B217">
        <v>1608</v>
      </c>
      <c r="C217">
        <v>272</v>
      </c>
      <c r="D217">
        <v>67</v>
      </c>
      <c r="E217" s="32"/>
    </row>
    <row r="218" spans="1:5">
      <c r="A218" s="125" t="s">
        <v>776</v>
      </c>
      <c r="B218">
        <v>1003</v>
      </c>
      <c r="C218">
        <v>170</v>
      </c>
      <c r="D218">
        <v>56</v>
      </c>
      <c r="E218" s="32"/>
    </row>
    <row r="219" spans="1:5">
      <c r="A219" s="125" t="s">
        <v>859</v>
      </c>
      <c r="B219">
        <v>599</v>
      </c>
      <c r="C219">
        <v>100</v>
      </c>
      <c r="D219">
        <v>24</v>
      </c>
      <c r="E219" s="32"/>
    </row>
    <row r="220" spans="1:5">
      <c r="A220" s="125" t="s">
        <v>841</v>
      </c>
      <c r="B220">
        <v>123</v>
      </c>
      <c r="C220">
        <v>18</v>
      </c>
      <c r="D220">
        <v>4</v>
      </c>
      <c r="E220" s="32"/>
    </row>
    <row r="221" spans="1:5">
      <c r="A221" s="125" t="s">
        <v>846</v>
      </c>
      <c r="B221">
        <v>482</v>
      </c>
      <c r="C221">
        <v>93</v>
      </c>
      <c r="D221">
        <v>32</v>
      </c>
      <c r="E221" s="32"/>
    </row>
    <row r="222" spans="1:5">
      <c r="A222" s="125" t="s">
        <v>856</v>
      </c>
      <c r="B222">
        <v>444</v>
      </c>
      <c r="C222">
        <v>102</v>
      </c>
      <c r="D222">
        <v>33</v>
      </c>
      <c r="E222" s="32"/>
    </row>
    <row r="223" spans="1:5">
      <c r="A223" s="125" t="s">
        <v>857</v>
      </c>
      <c r="B223">
        <v>1261</v>
      </c>
      <c r="C223">
        <v>228</v>
      </c>
      <c r="D223">
        <v>72</v>
      </c>
      <c r="E223" s="32"/>
    </row>
    <row r="224" spans="1:5">
      <c r="A224" s="125" t="s">
        <v>847</v>
      </c>
      <c r="B224">
        <v>591</v>
      </c>
      <c r="C224">
        <v>115</v>
      </c>
      <c r="D224">
        <v>29</v>
      </c>
      <c r="E224" s="32"/>
    </row>
    <row r="225" spans="1:5">
      <c r="A225" s="125" t="s">
        <v>854</v>
      </c>
      <c r="B225">
        <v>966</v>
      </c>
      <c r="C225">
        <v>209</v>
      </c>
      <c r="D225">
        <v>69</v>
      </c>
      <c r="E225" s="32"/>
    </row>
    <row r="226" spans="1:5">
      <c r="A226" s="125" t="s">
        <v>843</v>
      </c>
      <c r="B226">
        <v>459</v>
      </c>
      <c r="C226">
        <v>81</v>
      </c>
      <c r="D226">
        <v>21</v>
      </c>
      <c r="E226" s="32"/>
    </row>
    <row r="227" spans="1:5">
      <c r="A227" s="125" t="s">
        <v>851</v>
      </c>
      <c r="B227">
        <v>340</v>
      </c>
      <c r="C227">
        <v>88</v>
      </c>
      <c r="D227">
        <v>19</v>
      </c>
      <c r="E227" s="32"/>
    </row>
    <row r="228" spans="1:5">
      <c r="A228" s="125" t="s">
        <v>862</v>
      </c>
      <c r="B228">
        <v>1381</v>
      </c>
      <c r="C228">
        <v>270</v>
      </c>
      <c r="D228">
        <v>79</v>
      </c>
      <c r="E228" s="32"/>
    </row>
    <row r="229" spans="1:5">
      <c r="A229" s="125" t="s">
        <v>861</v>
      </c>
      <c r="B229">
        <v>578</v>
      </c>
      <c r="C229">
        <v>106</v>
      </c>
      <c r="D229">
        <v>23</v>
      </c>
      <c r="E229" s="32"/>
    </row>
    <row r="230" spans="1:5">
      <c r="A230" s="125" t="s">
        <v>850</v>
      </c>
      <c r="B230">
        <v>274</v>
      </c>
      <c r="C230">
        <v>52</v>
      </c>
      <c r="D230">
        <v>19</v>
      </c>
      <c r="E230" s="32"/>
    </row>
    <row r="231" spans="1:5">
      <c r="A231" s="125" t="s">
        <v>842</v>
      </c>
      <c r="B231">
        <v>656</v>
      </c>
      <c r="C231">
        <v>131</v>
      </c>
      <c r="D231">
        <v>35</v>
      </c>
      <c r="E231" s="32"/>
    </row>
    <row r="232" spans="1:5">
      <c r="A232" s="125" t="s">
        <v>810</v>
      </c>
      <c r="B232">
        <v>683</v>
      </c>
      <c r="C232">
        <v>200</v>
      </c>
      <c r="D232">
        <v>69</v>
      </c>
      <c r="E232" s="32"/>
    </row>
    <row r="233" spans="1:5">
      <c r="A233" s="125" t="s">
        <v>848</v>
      </c>
      <c r="B233">
        <v>1919</v>
      </c>
      <c r="C233">
        <v>309</v>
      </c>
      <c r="D233">
        <v>77</v>
      </c>
      <c r="E233" s="32"/>
    </row>
    <row r="234" spans="1:5">
      <c r="A234" s="125" t="s">
        <v>1131</v>
      </c>
      <c r="B234">
        <v>1570</v>
      </c>
      <c r="C234">
        <v>300</v>
      </c>
      <c r="D234">
        <v>69</v>
      </c>
      <c r="E234" s="32"/>
    </row>
    <row r="235" spans="1:5">
      <c r="A235" s="125" t="s">
        <v>1132</v>
      </c>
      <c r="B235">
        <v>6537</v>
      </c>
      <c r="C235">
        <v>1273</v>
      </c>
      <c r="D235">
        <v>439</v>
      </c>
      <c r="E235" s="32"/>
    </row>
    <row r="236" spans="1:5">
      <c r="A236" s="125" t="s">
        <v>863</v>
      </c>
      <c r="B236">
        <v>11389</v>
      </c>
      <c r="C236">
        <v>2149</v>
      </c>
      <c r="D236">
        <v>580</v>
      </c>
      <c r="E236" s="32"/>
    </row>
    <row r="237" spans="1:5">
      <c r="A237" s="125" t="s">
        <v>864</v>
      </c>
      <c r="B237">
        <v>2036</v>
      </c>
      <c r="C237">
        <v>406</v>
      </c>
      <c r="D237">
        <v>109</v>
      </c>
      <c r="E237" s="32"/>
    </row>
    <row r="238" spans="1:5">
      <c r="A238" s="125"/>
      <c r="B238">
        <v>1</v>
      </c>
      <c r="C238">
        <v>1</v>
      </c>
      <c r="D238">
        <v>1</v>
      </c>
      <c r="E238" s="32"/>
    </row>
    <row r="239" spans="1:5">
      <c r="A239" s="125" t="s">
        <v>969</v>
      </c>
      <c r="B239">
        <v>20301</v>
      </c>
      <c r="C239">
        <v>3891</v>
      </c>
      <c r="D239">
        <v>1110</v>
      </c>
      <c r="E239" s="32"/>
    </row>
    <row r="240" spans="1:5">
      <c r="A240" s="125" t="s">
        <v>970</v>
      </c>
      <c r="B240">
        <v>14263</v>
      </c>
      <c r="C240">
        <v>3172</v>
      </c>
      <c r="D240">
        <v>1017</v>
      </c>
      <c r="E240" s="32"/>
    </row>
    <row r="241" spans="1:5">
      <c r="A241" s="125" t="s">
        <v>971</v>
      </c>
      <c r="B241">
        <v>8855</v>
      </c>
      <c r="C241">
        <v>2192</v>
      </c>
      <c r="D241">
        <v>672</v>
      </c>
      <c r="E241" s="32"/>
    </row>
    <row r="242" spans="1:5">
      <c r="A242" s="125" t="s">
        <v>972</v>
      </c>
      <c r="B242">
        <v>8300</v>
      </c>
      <c r="C242">
        <v>1745</v>
      </c>
      <c r="D242">
        <v>496</v>
      </c>
      <c r="E242" s="32"/>
    </row>
    <row r="243" spans="1:5">
      <c r="A243" s="125" t="s">
        <v>973</v>
      </c>
      <c r="B243">
        <v>47926</v>
      </c>
      <c r="C243">
        <v>9134</v>
      </c>
      <c r="D243">
        <v>2717</v>
      </c>
      <c r="E243" s="32"/>
    </row>
    <row r="244" spans="1:5">
      <c r="A244" s="125" t="s">
        <v>4111</v>
      </c>
      <c r="B244">
        <v>99646</v>
      </c>
      <c r="C244">
        <v>20135</v>
      </c>
      <c r="D244">
        <v>6013</v>
      </c>
      <c r="E244" s="32"/>
    </row>
    <row r="245" spans="1:5">
      <c r="A245" s="125" t="s">
        <v>1145</v>
      </c>
      <c r="B245">
        <v>4434</v>
      </c>
      <c r="C245">
        <v>782</v>
      </c>
      <c r="D245">
        <v>221</v>
      </c>
      <c r="E245" s="32"/>
    </row>
    <row r="246" spans="1:5">
      <c r="A246" s="125" t="s">
        <v>1146</v>
      </c>
      <c r="B246">
        <v>2114</v>
      </c>
      <c r="C246">
        <v>409</v>
      </c>
      <c r="D246">
        <v>123</v>
      </c>
      <c r="E246" s="32"/>
    </row>
    <row r="247" spans="1:5">
      <c r="A247" s="125" t="s">
        <v>1147</v>
      </c>
      <c r="B247">
        <v>1507</v>
      </c>
      <c r="C247">
        <v>334</v>
      </c>
      <c r="D247">
        <v>46</v>
      </c>
      <c r="E247" s="32"/>
    </row>
    <row r="248" spans="1:5">
      <c r="A248" s="125" t="s">
        <v>1148</v>
      </c>
      <c r="B248">
        <v>975</v>
      </c>
      <c r="C248">
        <v>227</v>
      </c>
      <c r="D248">
        <v>57</v>
      </c>
      <c r="E248" s="32"/>
    </row>
    <row r="249" spans="1:5">
      <c r="A249" s="125" t="s">
        <v>1149</v>
      </c>
      <c r="B249">
        <v>1011</v>
      </c>
      <c r="C249">
        <v>175</v>
      </c>
      <c r="D249">
        <v>56</v>
      </c>
      <c r="E249" s="32"/>
    </row>
    <row r="250" spans="1:5">
      <c r="A250" s="125" t="s">
        <v>1150</v>
      </c>
      <c r="B250">
        <v>1172</v>
      </c>
      <c r="C250">
        <v>254</v>
      </c>
      <c r="D250">
        <v>99</v>
      </c>
      <c r="E250" s="32"/>
    </row>
    <row r="251" spans="1:5">
      <c r="A251" s="125" t="s">
        <v>1151</v>
      </c>
      <c r="B251">
        <v>2396</v>
      </c>
      <c r="C251">
        <v>450</v>
      </c>
      <c r="D251">
        <v>143</v>
      </c>
      <c r="E251" s="32"/>
    </row>
    <row r="252" spans="1:5">
      <c r="A252" s="125" t="s">
        <v>1152</v>
      </c>
      <c r="B252">
        <v>3461</v>
      </c>
      <c r="C252">
        <v>696</v>
      </c>
      <c r="D252">
        <v>204</v>
      </c>
      <c r="E252" s="32"/>
    </row>
    <row r="253" spans="1:5">
      <c r="A253" s="125" t="s">
        <v>1153</v>
      </c>
      <c r="B253">
        <v>3231</v>
      </c>
      <c r="C253">
        <v>564</v>
      </c>
      <c r="D253">
        <v>161</v>
      </c>
      <c r="E253" s="32"/>
    </row>
    <row r="254" spans="1:5">
      <c r="A254" s="125" t="s">
        <v>1154</v>
      </c>
      <c r="B254">
        <v>1051</v>
      </c>
      <c r="C254">
        <v>202</v>
      </c>
      <c r="D254">
        <v>78</v>
      </c>
      <c r="E254" s="32"/>
    </row>
    <row r="255" spans="1:5">
      <c r="A255" s="125" t="s">
        <v>1155</v>
      </c>
      <c r="B255">
        <v>2620</v>
      </c>
      <c r="C255">
        <v>501</v>
      </c>
      <c r="D255">
        <v>143</v>
      </c>
      <c r="E255" s="32"/>
    </row>
    <row r="256" spans="1:5">
      <c r="A256" s="125" t="s">
        <v>1156</v>
      </c>
      <c r="B256">
        <v>937</v>
      </c>
      <c r="C256">
        <v>224</v>
      </c>
      <c r="D256">
        <v>69</v>
      </c>
      <c r="E256" s="32"/>
    </row>
    <row r="257" spans="1:5">
      <c r="A257" s="125" t="s">
        <v>1157</v>
      </c>
      <c r="B257">
        <v>2386</v>
      </c>
      <c r="C257">
        <v>544</v>
      </c>
      <c r="D257">
        <v>152</v>
      </c>
      <c r="E257" s="32"/>
    </row>
    <row r="258" spans="1:5">
      <c r="A258" s="125" t="s">
        <v>1158</v>
      </c>
      <c r="B258">
        <v>1825</v>
      </c>
      <c r="C258">
        <v>477</v>
      </c>
      <c r="D258">
        <v>111</v>
      </c>
      <c r="E258" s="32"/>
    </row>
    <row r="259" spans="1:5">
      <c r="A259" s="125" t="s">
        <v>1159</v>
      </c>
      <c r="B259">
        <v>1781</v>
      </c>
      <c r="C259">
        <v>403</v>
      </c>
      <c r="D259">
        <v>150</v>
      </c>
      <c r="E259" s="32"/>
    </row>
    <row r="260" spans="1:5">
      <c r="A260" s="125" t="s">
        <v>1160</v>
      </c>
      <c r="B260">
        <v>1203</v>
      </c>
      <c r="C260">
        <v>275</v>
      </c>
      <c r="D260">
        <v>115</v>
      </c>
      <c r="E260" s="32"/>
    </row>
    <row r="261" spans="1:5">
      <c r="A261" s="125" t="s">
        <v>1161</v>
      </c>
      <c r="B261">
        <v>2460</v>
      </c>
      <c r="C261">
        <v>546</v>
      </c>
      <c r="D261">
        <v>199</v>
      </c>
      <c r="E261" s="32"/>
    </row>
    <row r="262" spans="1:5">
      <c r="A262" s="125" t="s">
        <v>1657</v>
      </c>
      <c r="B262">
        <v>312</v>
      </c>
      <c r="C262">
        <v>93</v>
      </c>
      <c r="D262">
        <v>25</v>
      </c>
      <c r="E262" s="32"/>
    </row>
    <row r="263" spans="1:5">
      <c r="A263" s="125" t="s">
        <v>1659</v>
      </c>
      <c r="B263">
        <v>1960</v>
      </c>
      <c r="C263">
        <v>508</v>
      </c>
      <c r="D263">
        <v>175</v>
      </c>
      <c r="E263" s="32"/>
    </row>
    <row r="264" spans="1:5">
      <c r="A264" s="125" t="s">
        <v>1660</v>
      </c>
      <c r="B264">
        <v>35</v>
      </c>
      <c r="C264">
        <v>14</v>
      </c>
      <c r="D264">
        <v>3</v>
      </c>
      <c r="E264" s="32"/>
    </row>
    <row r="265" spans="1:5">
      <c r="A265" s="125" t="s">
        <v>1661</v>
      </c>
      <c r="B265">
        <v>1634</v>
      </c>
      <c r="C265">
        <v>447</v>
      </c>
      <c r="D265">
        <v>116</v>
      </c>
      <c r="E265" s="32"/>
    </row>
    <row r="266" spans="1:5">
      <c r="A266" s="125" t="s">
        <v>1662</v>
      </c>
      <c r="B266">
        <v>1107</v>
      </c>
      <c r="C266">
        <v>256</v>
      </c>
      <c r="D266">
        <v>81</v>
      </c>
      <c r="E266" s="32"/>
    </row>
    <row r="267" spans="1:5">
      <c r="A267" s="125" t="s">
        <v>1663</v>
      </c>
      <c r="B267">
        <v>1059</v>
      </c>
      <c r="C267">
        <v>232</v>
      </c>
      <c r="D267">
        <v>46</v>
      </c>
      <c r="E267" s="32"/>
    </row>
    <row r="268" spans="1:5">
      <c r="A268" s="125" t="s">
        <v>1664</v>
      </c>
      <c r="B268">
        <v>1368</v>
      </c>
      <c r="C268">
        <v>299</v>
      </c>
      <c r="D268">
        <v>92</v>
      </c>
      <c r="E268" s="32"/>
    </row>
    <row r="269" spans="1:5">
      <c r="A269" s="125" t="s">
        <v>1665</v>
      </c>
      <c r="B269">
        <v>1380</v>
      </c>
      <c r="C269">
        <v>343</v>
      </c>
      <c r="D269">
        <v>134</v>
      </c>
      <c r="E269" s="32"/>
    </row>
    <row r="270" spans="1:5">
      <c r="A270" s="125" t="s">
        <v>1666</v>
      </c>
      <c r="B270">
        <v>728</v>
      </c>
      <c r="C270">
        <v>160</v>
      </c>
      <c r="D270">
        <v>46</v>
      </c>
      <c r="E270" s="32"/>
    </row>
    <row r="271" spans="1:5">
      <c r="A271" s="125" t="s">
        <v>1668</v>
      </c>
      <c r="B271">
        <v>2391</v>
      </c>
      <c r="C271">
        <v>527</v>
      </c>
      <c r="D271">
        <v>163</v>
      </c>
      <c r="E271" s="32"/>
    </row>
    <row r="272" spans="1:5">
      <c r="A272" s="125" t="s">
        <v>1669</v>
      </c>
      <c r="B272">
        <v>1622</v>
      </c>
      <c r="C272">
        <v>303</v>
      </c>
      <c r="D272">
        <v>77</v>
      </c>
      <c r="E272" s="32"/>
    </row>
    <row r="273" spans="1:5">
      <c r="A273" s="125" t="s">
        <v>1670</v>
      </c>
      <c r="B273">
        <v>1553</v>
      </c>
      <c r="C273">
        <v>318</v>
      </c>
      <c r="D273">
        <v>97</v>
      </c>
      <c r="E273" s="32"/>
    </row>
    <row r="274" spans="1:5">
      <c r="A274" s="125" t="s">
        <v>1671</v>
      </c>
      <c r="B274">
        <v>1201</v>
      </c>
      <c r="C274">
        <v>242</v>
      </c>
      <c r="D274">
        <v>63</v>
      </c>
      <c r="E274" s="32"/>
    </row>
    <row r="275" spans="1:5">
      <c r="A275" s="125" t="s">
        <v>1672</v>
      </c>
      <c r="B275">
        <v>805</v>
      </c>
      <c r="C275">
        <v>195</v>
      </c>
      <c r="D275">
        <v>50</v>
      </c>
      <c r="E275" s="32"/>
    </row>
    <row r="276" spans="1:5">
      <c r="A276" s="125" t="s">
        <v>1676</v>
      </c>
      <c r="B276">
        <v>2308</v>
      </c>
      <c r="C276">
        <v>466</v>
      </c>
      <c r="D276">
        <v>153</v>
      </c>
      <c r="E276" s="32"/>
    </row>
    <row r="277" spans="1:5">
      <c r="A277" s="125" t="s">
        <v>1677</v>
      </c>
      <c r="B277">
        <v>1</v>
      </c>
      <c r="C277">
        <v>1</v>
      </c>
      <c r="D277">
        <v>0</v>
      </c>
      <c r="E277" s="32"/>
    </row>
    <row r="278" spans="1:5">
      <c r="A278" s="125" t="s">
        <v>1678</v>
      </c>
      <c r="B278">
        <v>2497</v>
      </c>
      <c r="C278">
        <v>449</v>
      </c>
      <c r="D278">
        <v>108</v>
      </c>
      <c r="E278" s="32"/>
    </row>
    <row r="279" spans="1:5">
      <c r="A279" s="125" t="s">
        <v>1679</v>
      </c>
      <c r="B279">
        <v>3540</v>
      </c>
      <c r="C279">
        <v>649</v>
      </c>
      <c r="D279">
        <v>193</v>
      </c>
      <c r="E279" s="32"/>
    </row>
    <row r="280" spans="1:5">
      <c r="A280" s="125" t="s">
        <v>1680</v>
      </c>
      <c r="B280">
        <v>1840</v>
      </c>
      <c r="C280">
        <v>337</v>
      </c>
      <c r="D280">
        <v>105</v>
      </c>
      <c r="E280" s="32"/>
    </row>
    <row r="281" spans="1:5">
      <c r="A281" s="125" t="s">
        <v>2856</v>
      </c>
      <c r="B281">
        <v>1</v>
      </c>
      <c r="C281">
        <v>0</v>
      </c>
      <c r="D281">
        <v>0</v>
      </c>
      <c r="E281" s="32"/>
    </row>
    <row r="282" spans="1:5">
      <c r="A282" s="125" t="s">
        <v>1682</v>
      </c>
      <c r="B282">
        <v>3732</v>
      </c>
      <c r="C282">
        <v>747</v>
      </c>
      <c r="D282">
        <v>214</v>
      </c>
      <c r="E282" s="32"/>
    </row>
    <row r="283" spans="1:5">
      <c r="A283" s="125" t="s">
        <v>1683</v>
      </c>
      <c r="B283">
        <v>3572</v>
      </c>
      <c r="C283">
        <v>587</v>
      </c>
      <c r="D283">
        <v>152</v>
      </c>
      <c r="E283" s="32"/>
    </row>
    <row r="284" spans="1:5">
      <c r="A284" s="125" t="s">
        <v>1684</v>
      </c>
      <c r="B284">
        <v>1182</v>
      </c>
      <c r="C284">
        <v>259</v>
      </c>
      <c r="D284">
        <v>78</v>
      </c>
      <c r="E284" s="32"/>
    </row>
    <row r="285" spans="1:5">
      <c r="A285" s="125" t="s">
        <v>1685</v>
      </c>
      <c r="B285">
        <v>912</v>
      </c>
      <c r="C285">
        <v>233</v>
      </c>
      <c r="D285">
        <v>89</v>
      </c>
      <c r="E285" s="32"/>
    </row>
    <row r="286" spans="1:5">
      <c r="A286" s="125" t="s">
        <v>1686</v>
      </c>
      <c r="B286">
        <v>1273</v>
      </c>
      <c r="C286">
        <v>250</v>
      </c>
      <c r="D286">
        <v>78</v>
      </c>
      <c r="E286" s="32"/>
    </row>
    <row r="287" spans="1:5">
      <c r="A287" s="125" t="s">
        <v>1687</v>
      </c>
      <c r="B287">
        <v>4252</v>
      </c>
      <c r="C287">
        <v>767</v>
      </c>
      <c r="D287">
        <v>231</v>
      </c>
      <c r="E287" s="32"/>
    </row>
    <row r="288" spans="1:5">
      <c r="A288" s="125" t="s">
        <v>1688</v>
      </c>
      <c r="B288">
        <v>858</v>
      </c>
      <c r="C288">
        <v>233</v>
      </c>
      <c r="D288">
        <v>81</v>
      </c>
      <c r="E288" s="32"/>
    </row>
    <row r="289" spans="1:5">
      <c r="A289" s="125" t="s">
        <v>1689</v>
      </c>
      <c r="B289">
        <v>2611</v>
      </c>
      <c r="C289">
        <v>506</v>
      </c>
      <c r="D289">
        <v>184</v>
      </c>
      <c r="E289" s="32"/>
    </row>
    <row r="290" spans="1:5">
      <c r="A290" s="125" t="s">
        <v>1690</v>
      </c>
      <c r="B290">
        <v>2397</v>
      </c>
      <c r="C290">
        <v>450</v>
      </c>
      <c r="D290">
        <v>150</v>
      </c>
      <c r="E290" s="32"/>
    </row>
    <row r="291" spans="1:5">
      <c r="A291" s="125" t="s">
        <v>1691</v>
      </c>
      <c r="B291">
        <v>847</v>
      </c>
      <c r="C291">
        <v>176</v>
      </c>
      <c r="D291">
        <v>68</v>
      </c>
      <c r="E291" s="32"/>
    </row>
    <row r="292" spans="1:5">
      <c r="A292" s="125" t="s">
        <v>1692</v>
      </c>
      <c r="B292">
        <v>1949</v>
      </c>
      <c r="C292">
        <v>338</v>
      </c>
      <c r="D292">
        <v>99</v>
      </c>
      <c r="E292" s="32"/>
    </row>
    <row r="293" spans="1:5">
      <c r="A293" s="125" t="s">
        <v>1693</v>
      </c>
      <c r="B293">
        <v>5476</v>
      </c>
      <c r="C293">
        <v>1069</v>
      </c>
      <c r="D293">
        <v>283</v>
      </c>
      <c r="E293" s="32"/>
    </row>
    <row r="294" spans="1:5">
      <c r="A294" s="125" t="s">
        <v>1694</v>
      </c>
      <c r="B294">
        <v>2910</v>
      </c>
      <c r="C294">
        <v>548</v>
      </c>
      <c r="D294">
        <v>166</v>
      </c>
      <c r="E294" s="32"/>
    </row>
    <row r="295" spans="1:5">
      <c r="A295" s="125" t="s">
        <v>1695</v>
      </c>
      <c r="B295">
        <v>2148</v>
      </c>
      <c r="C295">
        <v>406</v>
      </c>
      <c r="D295">
        <v>92</v>
      </c>
      <c r="E295" s="32"/>
    </row>
    <row r="296" spans="1:5">
      <c r="A296" s="125" t="s">
        <v>1696</v>
      </c>
      <c r="B296">
        <v>3621</v>
      </c>
      <c r="C296">
        <v>664</v>
      </c>
      <c r="D296">
        <v>194</v>
      </c>
      <c r="E296" s="32"/>
    </row>
    <row r="297" spans="1:5" ht="16.8">
      <c r="A297" s="123"/>
      <c r="B297" s="122"/>
      <c r="C297" s="122"/>
      <c r="D297" s="122"/>
      <c r="E297" s="32"/>
    </row>
    <row r="298" spans="1:5" ht="16.8">
      <c r="A298" s="123"/>
      <c r="B298" s="122"/>
      <c r="C298" s="122"/>
      <c r="D298" s="122"/>
      <c r="E298" s="32"/>
    </row>
    <row r="299" spans="1:5" ht="16.8">
      <c r="A299" s="123"/>
      <c r="B299" s="122"/>
      <c r="C299" s="122"/>
      <c r="D299" s="122"/>
      <c r="E299" s="32"/>
    </row>
    <row r="300" spans="1:5" ht="16.8">
      <c r="A300" s="123"/>
      <c r="B300" s="122"/>
      <c r="C300" s="122"/>
      <c r="D300" s="122"/>
      <c r="E300" s="32"/>
    </row>
    <row r="301" spans="1:5" ht="16.8">
      <c r="A301" s="123"/>
      <c r="B301" s="122"/>
      <c r="C301" s="122"/>
      <c r="D301" s="122"/>
      <c r="E301" s="32"/>
    </row>
    <row r="302" spans="1:5" ht="16.8">
      <c r="A302" s="123"/>
      <c r="B302" s="122"/>
      <c r="C302" s="122"/>
      <c r="D302" s="122"/>
      <c r="E302" s="32"/>
    </row>
    <row r="303" spans="1:5" ht="16.8">
      <c r="A303" s="123"/>
      <c r="B303" s="122"/>
      <c r="C303" s="122"/>
      <c r="D303" s="122"/>
      <c r="E303" s="32"/>
    </row>
    <row r="304" spans="1:5">
      <c r="A304" s="33"/>
      <c r="B304" s="32"/>
      <c r="C304" s="32"/>
      <c r="D304" s="32"/>
      <c r="E304" s="32"/>
    </row>
    <row r="305" spans="1:5">
      <c r="A305" s="33"/>
      <c r="B305" s="32"/>
      <c r="C305" s="32"/>
      <c r="D305" s="32"/>
      <c r="E305" s="32"/>
    </row>
    <row r="306" spans="1:5">
      <c r="A306" s="33"/>
      <c r="B306" s="32"/>
      <c r="C306" s="32"/>
      <c r="D306" s="32"/>
      <c r="E306" s="32"/>
    </row>
    <row r="307" spans="1:5">
      <c r="A307" s="33"/>
      <c r="B307" s="32"/>
      <c r="C307" s="32"/>
      <c r="D307" s="32"/>
      <c r="E307" s="32"/>
    </row>
    <row r="308" spans="1:5">
      <c r="A308" s="33"/>
      <c r="B308" s="32"/>
      <c r="C308" s="32"/>
      <c r="D308" s="32"/>
      <c r="E308" s="32"/>
    </row>
    <row r="309" spans="1:5">
      <c r="A309" s="33"/>
      <c r="B309" s="32"/>
      <c r="C309" s="32"/>
      <c r="D309" s="32"/>
      <c r="E309" s="32"/>
    </row>
    <row r="310" spans="1:5">
      <c r="A310" s="33"/>
      <c r="B310" s="32"/>
      <c r="C310" s="32"/>
      <c r="D310" s="32"/>
      <c r="E310" s="32"/>
    </row>
    <row r="311" spans="1:5">
      <c r="A311" s="33"/>
      <c r="B311" s="32"/>
      <c r="C311" s="32"/>
      <c r="D311" s="32"/>
      <c r="E311" s="32"/>
    </row>
    <row r="312" spans="1:5">
      <c r="A312" s="33"/>
      <c r="B312" s="32"/>
      <c r="C312" s="32"/>
      <c r="D312" s="32"/>
      <c r="E312" s="32"/>
    </row>
    <row r="313" spans="1:5">
      <c r="A313" s="33"/>
      <c r="B313" s="32"/>
      <c r="C313" s="32"/>
      <c r="D313" s="32"/>
      <c r="E313" s="32"/>
    </row>
    <row r="314" spans="1:5">
      <c r="A314" s="33"/>
      <c r="B314" s="32"/>
      <c r="C314" s="32"/>
      <c r="D314" s="32"/>
      <c r="E314" s="32"/>
    </row>
    <row r="315" spans="1:5">
      <c r="A315" s="33"/>
      <c r="B315" s="32"/>
      <c r="C315" s="32"/>
      <c r="D315" s="32"/>
      <c r="E315" s="32"/>
    </row>
    <row r="316" spans="1:5">
      <c r="A316" s="33"/>
      <c r="B316" s="32"/>
      <c r="C316" s="32"/>
      <c r="D316" s="32"/>
      <c r="E316" s="32"/>
    </row>
    <row r="317" spans="1:5">
      <c r="A317" s="33"/>
      <c r="B317" s="32"/>
      <c r="C317" s="32"/>
      <c r="D317" s="32"/>
      <c r="E317" s="32"/>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3"/>
  <dimension ref="A1:B1585"/>
  <sheetViews>
    <sheetView topLeftCell="D1" workbookViewId="0">
      <pane ySplit="1" topLeftCell="A2" activePane="bottomLeft" state="frozen"/>
      <selection activeCell="T29" sqref="T29"/>
      <selection pane="bottomLeft" activeCell="T29" sqref="T29"/>
    </sheetView>
  </sheetViews>
  <sheetFormatPr baseColWidth="10" defaultRowHeight="13.2"/>
  <cols>
    <col min="2" max="2" width="54.44140625" customWidth="1"/>
  </cols>
  <sheetData>
    <row r="1" spans="1:2">
      <c r="A1" s="34" t="s">
        <v>110</v>
      </c>
      <c r="B1" s="34" t="s">
        <v>1162</v>
      </c>
    </row>
    <row r="2" spans="1:2">
      <c r="A2" s="35" t="s">
        <v>411</v>
      </c>
      <c r="B2" s="35" t="s">
        <v>1268</v>
      </c>
    </row>
    <row r="3" spans="1:2">
      <c r="A3" s="35" t="s">
        <v>1485</v>
      </c>
      <c r="B3" s="35" t="s">
        <v>1486</v>
      </c>
    </row>
    <row r="4" spans="1:2">
      <c r="A4" s="35" t="s">
        <v>334</v>
      </c>
      <c r="B4" s="35" t="s">
        <v>1717</v>
      </c>
    </row>
    <row r="5" spans="1:2">
      <c r="A5" s="35" t="s">
        <v>205</v>
      </c>
      <c r="B5" s="35" t="s">
        <v>1243</v>
      </c>
    </row>
    <row r="6" spans="1:2">
      <c r="A6" s="35" t="s">
        <v>120</v>
      </c>
      <c r="B6" s="35" t="s">
        <v>1718</v>
      </c>
    </row>
    <row r="7" spans="1:2">
      <c r="A7" s="35" t="s">
        <v>536</v>
      </c>
      <c r="B7" s="35" t="s">
        <v>2862</v>
      </c>
    </row>
    <row r="8" spans="1:2">
      <c r="A8" s="35" t="s">
        <v>551</v>
      </c>
      <c r="B8" s="35" t="s">
        <v>1719</v>
      </c>
    </row>
    <row r="9" spans="1:2">
      <c r="A9" s="35" t="s">
        <v>1720</v>
      </c>
      <c r="B9" s="35" t="s">
        <v>1721</v>
      </c>
    </row>
    <row r="10" spans="1:2">
      <c r="A10" s="35" t="s">
        <v>1722</v>
      </c>
      <c r="B10" s="35" t="s">
        <v>1723</v>
      </c>
    </row>
    <row r="11" spans="1:2">
      <c r="A11" s="35" t="s">
        <v>1724</v>
      </c>
      <c r="B11" s="35" t="s">
        <v>1725</v>
      </c>
    </row>
    <row r="12" spans="1:2">
      <c r="A12" s="35" t="s">
        <v>1726</v>
      </c>
      <c r="B12" s="35" t="s">
        <v>2863</v>
      </c>
    </row>
    <row r="13" spans="1:2">
      <c r="A13" s="35" t="s">
        <v>1727</v>
      </c>
      <c r="B13" s="35" t="s">
        <v>1728</v>
      </c>
    </row>
    <row r="14" spans="1:2">
      <c r="A14" s="35" t="s">
        <v>1729</v>
      </c>
      <c r="B14" s="35" t="s">
        <v>1730</v>
      </c>
    </row>
    <row r="15" spans="1:2">
      <c r="A15" s="35" t="s">
        <v>1731</v>
      </c>
      <c r="B15" s="35" t="s">
        <v>1732</v>
      </c>
    </row>
    <row r="16" spans="1:2">
      <c r="A16" s="35" t="s">
        <v>1733</v>
      </c>
      <c r="B16" s="35" t="s">
        <v>1734</v>
      </c>
    </row>
    <row r="17" spans="1:2">
      <c r="A17" s="35" t="s">
        <v>2864</v>
      </c>
      <c r="B17" s="35" t="s">
        <v>2865</v>
      </c>
    </row>
    <row r="18" spans="1:2">
      <c r="A18" s="35" t="s">
        <v>360</v>
      </c>
      <c r="B18" s="35" t="s">
        <v>1324</v>
      </c>
    </row>
    <row r="19" spans="1:2">
      <c r="A19" s="35" t="s">
        <v>412</v>
      </c>
      <c r="B19" s="35" t="s">
        <v>1242</v>
      </c>
    </row>
    <row r="20" spans="1:2">
      <c r="A20" s="35" t="s">
        <v>301</v>
      </c>
      <c r="B20" s="35" t="s">
        <v>2866</v>
      </c>
    </row>
    <row r="21" spans="1:2">
      <c r="A21" s="35" t="s">
        <v>1142</v>
      </c>
      <c r="B21" s="35" t="s">
        <v>1189</v>
      </c>
    </row>
    <row r="22" spans="1:2">
      <c r="A22" s="35" t="s">
        <v>2867</v>
      </c>
      <c r="B22" s="35" t="s">
        <v>2868</v>
      </c>
    </row>
    <row r="23" spans="1:2">
      <c r="A23" s="35" t="s">
        <v>2869</v>
      </c>
      <c r="B23" s="35" t="s">
        <v>2870</v>
      </c>
    </row>
    <row r="24" spans="1:2">
      <c r="A24" s="35" t="s">
        <v>2871</v>
      </c>
      <c r="B24" s="35" t="s">
        <v>2872</v>
      </c>
    </row>
    <row r="25" spans="1:2">
      <c r="A25" s="35" t="s">
        <v>2873</v>
      </c>
      <c r="B25" s="35" t="s">
        <v>2874</v>
      </c>
    </row>
    <row r="26" spans="1:2">
      <c r="A26" s="35" t="s">
        <v>2875</v>
      </c>
      <c r="B26" s="35" t="s">
        <v>2876</v>
      </c>
    </row>
    <row r="27" spans="1:2">
      <c r="A27" s="35" t="s">
        <v>2877</v>
      </c>
      <c r="B27" s="35" t="s">
        <v>2878</v>
      </c>
    </row>
    <row r="28" spans="1:2">
      <c r="A28" s="35" t="s">
        <v>2879</v>
      </c>
      <c r="B28" s="35" t="s">
        <v>2880</v>
      </c>
    </row>
    <row r="29" spans="1:2">
      <c r="A29" s="35" t="s">
        <v>2881</v>
      </c>
      <c r="B29" s="35" t="s">
        <v>2882</v>
      </c>
    </row>
    <row r="30" spans="1:2">
      <c r="A30" s="35" t="s">
        <v>2883</v>
      </c>
      <c r="B30" s="35" t="s">
        <v>2884</v>
      </c>
    </row>
    <row r="31" spans="1:2">
      <c r="A31" s="35" t="s">
        <v>302</v>
      </c>
      <c r="B31" s="35" t="s">
        <v>2885</v>
      </c>
    </row>
    <row r="32" spans="1:2">
      <c r="A32" s="35" t="s">
        <v>413</v>
      </c>
      <c r="B32" s="35" t="s">
        <v>2886</v>
      </c>
    </row>
    <row r="33" spans="1:2">
      <c r="A33" s="35" t="s">
        <v>361</v>
      </c>
      <c r="B33" s="35" t="s">
        <v>1392</v>
      </c>
    </row>
    <row r="34" spans="1:2">
      <c r="A34" s="35" t="s">
        <v>537</v>
      </c>
      <c r="B34" s="35" t="s">
        <v>1428</v>
      </c>
    </row>
    <row r="35" spans="1:2">
      <c r="A35" s="35" t="s">
        <v>527</v>
      </c>
      <c r="B35" s="35" t="s">
        <v>1255</v>
      </c>
    </row>
    <row r="36" spans="1:2">
      <c r="A36" s="35" t="s">
        <v>511</v>
      </c>
      <c r="B36" s="35" t="s">
        <v>1607</v>
      </c>
    </row>
    <row r="37" spans="1:2">
      <c r="A37" s="35" t="s">
        <v>509</v>
      </c>
      <c r="B37" s="35" t="s">
        <v>2887</v>
      </c>
    </row>
    <row r="38" spans="1:2">
      <c r="A38" s="36" t="s">
        <v>276</v>
      </c>
      <c r="B38" s="36" t="s">
        <v>2888</v>
      </c>
    </row>
    <row r="39" spans="1:2">
      <c r="A39" s="35" t="s">
        <v>414</v>
      </c>
      <c r="B39" s="35" t="s">
        <v>1363</v>
      </c>
    </row>
    <row r="40" spans="1:2">
      <c r="A40" s="35" t="s">
        <v>415</v>
      </c>
      <c r="B40" s="35" t="s">
        <v>2889</v>
      </c>
    </row>
    <row r="41" spans="1:2">
      <c r="A41" s="35" t="s">
        <v>566</v>
      </c>
      <c r="B41" s="35" t="s">
        <v>2890</v>
      </c>
    </row>
    <row r="42" spans="1:2">
      <c r="A42" s="35" t="s">
        <v>500</v>
      </c>
      <c r="B42" s="35" t="s">
        <v>1735</v>
      </c>
    </row>
    <row r="43" spans="1:2">
      <c r="A43" s="35" t="s">
        <v>563</v>
      </c>
      <c r="B43" s="35" t="s">
        <v>1401</v>
      </c>
    </row>
    <row r="44" spans="1:2">
      <c r="A44" s="35" t="s">
        <v>194</v>
      </c>
      <c r="B44" s="35" t="s">
        <v>1171</v>
      </c>
    </row>
    <row r="45" spans="1:2">
      <c r="A45" s="35" t="s">
        <v>508</v>
      </c>
      <c r="B45" s="35" t="s">
        <v>1184</v>
      </c>
    </row>
    <row r="46" spans="1:2">
      <c r="A46" s="35" t="s">
        <v>277</v>
      </c>
      <c r="B46" s="35" t="s">
        <v>2891</v>
      </c>
    </row>
    <row r="47" spans="1:2">
      <c r="A47" s="35" t="s">
        <v>605</v>
      </c>
      <c r="B47" s="35" t="s">
        <v>1351</v>
      </c>
    </row>
    <row r="48" spans="1:2">
      <c r="A48" s="35" t="s">
        <v>1596</v>
      </c>
      <c r="B48" s="35" t="s">
        <v>1597</v>
      </c>
    </row>
    <row r="49" spans="1:2">
      <c r="A49" s="35" t="s">
        <v>1140</v>
      </c>
      <c r="B49" s="35" t="s">
        <v>1484</v>
      </c>
    </row>
    <row r="50" spans="1:2">
      <c r="A50" s="35" t="s">
        <v>1624</v>
      </c>
      <c r="B50" s="35" t="s">
        <v>1625</v>
      </c>
    </row>
    <row r="51" spans="1:2">
      <c r="A51" s="35" t="s">
        <v>1612</v>
      </c>
      <c r="B51" s="35" t="s">
        <v>1613</v>
      </c>
    </row>
    <row r="52" spans="1:2">
      <c r="A52" s="35" t="s">
        <v>1736</v>
      </c>
      <c r="B52" s="35" t="s">
        <v>1737</v>
      </c>
    </row>
    <row r="53" spans="1:2">
      <c r="A53" s="35" t="s">
        <v>1738</v>
      </c>
      <c r="B53" s="35" t="s">
        <v>1739</v>
      </c>
    </row>
    <row r="54" spans="1:2">
      <c r="A54" s="35" t="s">
        <v>1740</v>
      </c>
      <c r="B54" s="35" t="s">
        <v>1741</v>
      </c>
    </row>
    <row r="55" spans="1:2">
      <c r="A55" s="35" t="s">
        <v>1742</v>
      </c>
      <c r="B55" s="35" t="s">
        <v>1743</v>
      </c>
    </row>
    <row r="56" spans="1:2">
      <c r="A56" s="35" t="s">
        <v>1744</v>
      </c>
      <c r="B56" s="35" t="s">
        <v>2892</v>
      </c>
    </row>
    <row r="57" spans="1:2">
      <c r="A57" s="35" t="s">
        <v>1745</v>
      </c>
      <c r="B57" s="35" t="s">
        <v>1746</v>
      </c>
    </row>
    <row r="58" spans="1:2">
      <c r="A58" s="35" t="s">
        <v>1747</v>
      </c>
      <c r="B58" s="35" t="s">
        <v>1748</v>
      </c>
    </row>
    <row r="59" spans="1:2">
      <c r="A59" s="35" t="s">
        <v>1749</v>
      </c>
      <c r="B59" s="35" t="s">
        <v>1750</v>
      </c>
    </row>
    <row r="60" spans="1:2">
      <c r="A60" s="35" t="s">
        <v>1751</v>
      </c>
      <c r="B60" s="35" t="s">
        <v>1752</v>
      </c>
    </row>
    <row r="61" spans="1:2">
      <c r="A61" s="35" t="s">
        <v>1753</v>
      </c>
      <c r="B61" s="35" t="s">
        <v>1754</v>
      </c>
    </row>
    <row r="62" spans="1:2">
      <c r="A62" s="35" t="s">
        <v>2893</v>
      </c>
      <c r="B62" s="35" t="s">
        <v>2894</v>
      </c>
    </row>
    <row r="63" spans="1:2">
      <c r="A63" s="35" t="s">
        <v>2859</v>
      </c>
      <c r="B63" s="35" t="s">
        <v>2895</v>
      </c>
    </row>
    <row r="64" spans="1:2">
      <c r="A64" s="35" t="s">
        <v>2896</v>
      </c>
      <c r="B64" s="35" t="s">
        <v>2897</v>
      </c>
    </row>
    <row r="65" spans="1:2">
      <c r="A65" s="35" t="s">
        <v>2857</v>
      </c>
      <c r="B65" s="35" t="s">
        <v>2898</v>
      </c>
    </row>
    <row r="66" spans="1:2">
      <c r="A66" s="35" t="s">
        <v>2899</v>
      </c>
      <c r="B66" s="35" t="s">
        <v>2900</v>
      </c>
    </row>
    <row r="67" spans="1:2">
      <c r="A67" s="35" t="s">
        <v>2901</v>
      </c>
      <c r="B67" s="35" t="s">
        <v>2902</v>
      </c>
    </row>
    <row r="68" spans="1:2">
      <c r="A68" s="35" t="s">
        <v>2903</v>
      </c>
      <c r="B68" s="35" t="s">
        <v>2904</v>
      </c>
    </row>
    <row r="69" spans="1:2">
      <c r="A69" s="35" t="s">
        <v>2905</v>
      </c>
      <c r="B69" s="35" t="s">
        <v>2906</v>
      </c>
    </row>
    <row r="70" spans="1:2">
      <c r="A70" s="35" t="s">
        <v>2907</v>
      </c>
      <c r="B70" s="35" t="s">
        <v>2908</v>
      </c>
    </row>
    <row r="71" spans="1:2">
      <c r="A71" s="35" t="s">
        <v>2909</v>
      </c>
      <c r="B71" s="35" t="s">
        <v>2910</v>
      </c>
    </row>
    <row r="72" spans="1:2">
      <c r="A72" s="35" t="s">
        <v>2911</v>
      </c>
      <c r="B72" s="35" t="s">
        <v>2912</v>
      </c>
    </row>
    <row r="73" spans="1:2">
      <c r="A73" s="35" t="s">
        <v>2913</v>
      </c>
      <c r="B73" s="35" t="s">
        <v>2914</v>
      </c>
    </row>
    <row r="74" spans="1:2">
      <c r="A74" s="35" t="s">
        <v>2915</v>
      </c>
      <c r="B74" s="35" t="s">
        <v>2916</v>
      </c>
    </row>
    <row r="75" spans="1:2">
      <c r="A75" s="35" t="s">
        <v>2917</v>
      </c>
      <c r="B75" s="35" t="s">
        <v>2918</v>
      </c>
    </row>
    <row r="76" spans="1:2">
      <c r="A76" s="35" t="s">
        <v>2919</v>
      </c>
      <c r="B76" s="35" t="s">
        <v>2920</v>
      </c>
    </row>
    <row r="77" spans="1:2">
      <c r="A77" s="35" t="s">
        <v>2921</v>
      </c>
      <c r="B77" s="35" t="s">
        <v>2922</v>
      </c>
    </row>
    <row r="78" spans="1:2">
      <c r="A78" s="35" t="s">
        <v>193</v>
      </c>
      <c r="B78" s="35" t="s">
        <v>1755</v>
      </c>
    </row>
    <row r="79" spans="1:2">
      <c r="A79" s="35" t="s">
        <v>557</v>
      </c>
      <c r="B79" s="35" t="s">
        <v>1340</v>
      </c>
    </row>
    <row r="80" spans="1:2">
      <c r="A80" s="35" t="s">
        <v>362</v>
      </c>
      <c r="B80" s="35" t="s">
        <v>1636</v>
      </c>
    </row>
    <row r="81" spans="1:2">
      <c r="A81" s="35" t="s">
        <v>416</v>
      </c>
      <c r="B81" s="35" t="s">
        <v>1311</v>
      </c>
    </row>
    <row r="82" spans="1:2">
      <c r="A82" s="35" t="s">
        <v>1756</v>
      </c>
      <c r="B82" s="35" t="s">
        <v>1757</v>
      </c>
    </row>
    <row r="83" spans="1:2">
      <c r="A83" s="35" t="s">
        <v>1758</v>
      </c>
      <c r="B83" s="35" t="s">
        <v>1431</v>
      </c>
    </row>
    <row r="84" spans="1:2">
      <c r="A84" s="35" t="s">
        <v>1759</v>
      </c>
      <c r="B84" s="35" t="s">
        <v>1760</v>
      </c>
    </row>
    <row r="85" spans="1:2">
      <c r="A85" s="35" t="s">
        <v>2923</v>
      </c>
      <c r="B85" s="35" t="s">
        <v>2924</v>
      </c>
    </row>
    <row r="86" spans="1:2">
      <c r="A86" s="35" t="s">
        <v>2925</v>
      </c>
      <c r="B86" s="35" t="s">
        <v>2926</v>
      </c>
    </row>
    <row r="87" spans="1:2">
      <c r="A87" s="35" t="s">
        <v>2927</v>
      </c>
      <c r="B87" s="35" t="s">
        <v>2928</v>
      </c>
    </row>
    <row r="88" spans="1:2">
      <c r="A88" s="35" t="s">
        <v>2929</v>
      </c>
      <c r="B88" s="35" t="s">
        <v>2930</v>
      </c>
    </row>
    <row r="89" spans="1:2">
      <c r="A89" s="35" t="s">
        <v>206</v>
      </c>
      <c r="B89" s="35" t="s">
        <v>1761</v>
      </c>
    </row>
    <row r="90" spans="1:2">
      <c r="A90" s="35" t="s">
        <v>1762</v>
      </c>
      <c r="B90" s="35" t="s">
        <v>1763</v>
      </c>
    </row>
    <row r="91" spans="1:2">
      <c r="A91" s="35" t="s">
        <v>1764</v>
      </c>
      <c r="B91" s="35" t="s">
        <v>1765</v>
      </c>
    </row>
    <row r="92" spans="1:2">
      <c r="A92" s="35" t="s">
        <v>417</v>
      </c>
      <c r="B92" s="35" t="s">
        <v>2931</v>
      </c>
    </row>
    <row r="93" spans="1:2">
      <c r="A93" s="35" t="s">
        <v>512</v>
      </c>
      <c r="B93" s="35" t="s">
        <v>2932</v>
      </c>
    </row>
    <row r="94" spans="1:2">
      <c r="A94" s="35" t="s">
        <v>418</v>
      </c>
      <c r="B94" s="35" t="s">
        <v>1348</v>
      </c>
    </row>
    <row r="95" spans="1:2">
      <c r="A95" s="35" t="s">
        <v>552</v>
      </c>
      <c r="B95" s="35" t="s">
        <v>1426</v>
      </c>
    </row>
    <row r="96" spans="1:2">
      <c r="A96" s="35" t="s">
        <v>1766</v>
      </c>
      <c r="B96" s="35" t="s">
        <v>1767</v>
      </c>
    </row>
    <row r="97" spans="1:2">
      <c r="A97" s="35" t="s">
        <v>596</v>
      </c>
      <c r="B97" s="35" t="s">
        <v>1269</v>
      </c>
    </row>
    <row r="98" spans="1:2">
      <c r="A98" s="35" t="s">
        <v>538</v>
      </c>
      <c r="B98" s="35" t="s">
        <v>1768</v>
      </c>
    </row>
    <row r="99" spans="1:2">
      <c r="A99" s="35" t="s">
        <v>1769</v>
      </c>
      <c r="B99" s="35" t="s">
        <v>1770</v>
      </c>
    </row>
    <row r="100" spans="1:2">
      <c r="A100" s="35" t="s">
        <v>2933</v>
      </c>
      <c r="B100" s="35" t="s">
        <v>2934</v>
      </c>
    </row>
    <row r="101" spans="1:2">
      <c r="A101" s="35" t="s">
        <v>539</v>
      </c>
      <c r="B101" s="35" t="s">
        <v>2935</v>
      </c>
    </row>
    <row r="102" spans="1:2">
      <c r="A102" s="35" t="s">
        <v>2936</v>
      </c>
      <c r="B102" s="35" t="s">
        <v>2937</v>
      </c>
    </row>
    <row r="103" spans="1:2">
      <c r="A103" s="35" t="s">
        <v>2938</v>
      </c>
      <c r="B103" s="35" t="s">
        <v>2939</v>
      </c>
    </row>
    <row r="104" spans="1:2">
      <c r="A104" s="35" t="s">
        <v>2940</v>
      </c>
      <c r="B104" s="35" t="s">
        <v>2941</v>
      </c>
    </row>
    <row r="105" spans="1:2">
      <c r="A105" s="35" t="s">
        <v>2942</v>
      </c>
      <c r="B105" s="35" t="s">
        <v>2943</v>
      </c>
    </row>
    <row r="106" spans="1:2">
      <c r="A106" s="35" t="s">
        <v>589</v>
      </c>
      <c r="B106" s="35" t="s">
        <v>1319</v>
      </c>
    </row>
    <row r="107" spans="1:2">
      <c r="A107" s="35" t="s">
        <v>419</v>
      </c>
      <c r="B107" s="35" t="s">
        <v>1333</v>
      </c>
    </row>
    <row r="108" spans="1:2">
      <c r="A108" s="35" t="s">
        <v>553</v>
      </c>
      <c r="B108" s="35" t="s">
        <v>1585</v>
      </c>
    </row>
    <row r="109" spans="1:2">
      <c r="A109" s="35" t="s">
        <v>606</v>
      </c>
      <c r="B109" s="35" t="s">
        <v>1425</v>
      </c>
    </row>
    <row r="110" spans="1:2">
      <c r="A110" s="35" t="s">
        <v>1558</v>
      </c>
      <c r="B110" s="35" t="s">
        <v>1559</v>
      </c>
    </row>
    <row r="111" spans="1:2">
      <c r="A111" s="35" t="s">
        <v>1560</v>
      </c>
      <c r="B111" s="35" t="s">
        <v>1561</v>
      </c>
    </row>
    <row r="112" spans="1:2">
      <c r="A112" s="35" t="s">
        <v>1480</v>
      </c>
      <c r="B112" s="35" t="s">
        <v>1481</v>
      </c>
    </row>
    <row r="113" spans="1:2">
      <c r="A113" s="35" t="s">
        <v>1584</v>
      </c>
      <c r="B113" s="35" t="s">
        <v>2944</v>
      </c>
    </row>
    <row r="114" spans="1:2">
      <c r="A114" s="35" t="s">
        <v>1568</v>
      </c>
      <c r="B114" s="35" t="s">
        <v>1569</v>
      </c>
    </row>
    <row r="115" spans="1:2">
      <c r="A115" s="35" t="s">
        <v>1514</v>
      </c>
      <c r="B115" s="35" t="s">
        <v>1515</v>
      </c>
    </row>
    <row r="116" spans="1:2">
      <c r="A116" s="35" t="s">
        <v>1574</v>
      </c>
      <c r="B116" s="35" t="s">
        <v>1575</v>
      </c>
    </row>
    <row r="117" spans="1:2">
      <c r="A117" s="35" t="s">
        <v>1398</v>
      </c>
      <c r="B117" s="35" t="s">
        <v>1399</v>
      </c>
    </row>
    <row r="118" spans="1:2">
      <c r="A118" s="35" t="s">
        <v>1771</v>
      </c>
      <c r="B118" s="35" t="s">
        <v>1772</v>
      </c>
    </row>
    <row r="119" spans="1:2">
      <c r="A119" s="35" t="s">
        <v>1773</v>
      </c>
      <c r="B119" s="35" t="s">
        <v>1774</v>
      </c>
    </row>
    <row r="120" spans="1:2">
      <c r="A120" s="35" t="s">
        <v>1775</v>
      </c>
      <c r="B120" s="35" t="s">
        <v>1776</v>
      </c>
    </row>
    <row r="121" spans="1:2">
      <c r="A121" s="35" t="s">
        <v>2945</v>
      </c>
      <c r="B121" s="35" t="s">
        <v>2946</v>
      </c>
    </row>
    <row r="122" spans="1:2">
      <c r="A122" s="35" t="s">
        <v>607</v>
      </c>
      <c r="B122" s="35" t="s">
        <v>1553</v>
      </c>
    </row>
    <row r="123" spans="1:2">
      <c r="A123" s="35" t="s">
        <v>2947</v>
      </c>
      <c r="B123" s="35" t="s">
        <v>2948</v>
      </c>
    </row>
    <row r="124" spans="1:2">
      <c r="A124" s="35" t="s">
        <v>601</v>
      </c>
      <c r="B124" s="35" t="s">
        <v>2949</v>
      </c>
    </row>
    <row r="125" spans="1:2">
      <c r="A125" s="35" t="s">
        <v>363</v>
      </c>
      <c r="B125" s="35" t="s">
        <v>1380</v>
      </c>
    </row>
    <row r="126" spans="1:2">
      <c r="A126" s="35" t="s">
        <v>154</v>
      </c>
      <c r="B126" s="35" t="s">
        <v>1190</v>
      </c>
    </row>
    <row r="127" spans="1:2">
      <c r="A127" s="35" t="s">
        <v>420</v>
      </c>
      <c r="B127" s="35" t="s">
        <v>1310</v>
      </c>
    </row>
    <row r="128" spans="1:2">
      <c r="A128" s="35" t="s">
        <v>263</v>
      </c>
      <c r="B128" s="35" t="s">
        <v>1288</v>
      </c>
    </row>
    <row r="129" spans="1:2">
      <c r="A129" s="35" t="s">
        <v>303</v>
      </c>
      <c r="B129" s="35" t="s">
        <v>1578</v>
      </c>
    </row>
    <row r="130" spans="1:2">
      <c r="A130" s="35" t="s">
        <v>2950</v>
      </c>
      <c r="B130" s="35" t="s">
        <v>2951</v>
      </c>
    </row>
    <row r="131" spans="1:2">
      <c r="A131" s="35" t="s">
        <v>2952</v>
      </c>
      <c r="B131" s="35" t="s">
        <v>2953</v>
      </c>
    </row>
    <row r="132" spans="1:2">
      <c r="A132" s="35" t="s">
        <v>2954</v>
      </c>
      <c r="B132" s="35" t="s">
        <v>2955</v>
      </c>
    </row>
    <row r="133" spans="1:2">
      <c r="A133" s="35" t="s">
        <v>2956</v>
      </c>
      <c r="B133" s="35" t="s">
        <v>2957</v>
      </c>
    </row>
    <row r="134" spans="1:2">
      <c r="A134" s="35" t="s">
        <v>2958</v>
      </c>
      <c r="B134" s="35" t="s">
        <v>2959</v>
      </c>
    </row>
    <row r="135" spans="1:2">
      <c r="A135" s="35" t="s">
        <v>2960</v>
      </c>
      <c r="B135" s="35" t="s">
        <v>2961</v>
      </c>
    </row>
    <row r="136" spans="1:2">
      <c r="A136" s="35" t="s">
        <v>2962</v>
      </c>
      <c r="B136" s="35" t="s">
        <v>2963</v>
      </c>
    </row>
    <row r="137" spans="1:2">
      <c r="A137" s="35" t="s">
        <v>2964</v>
      </c>
      <c r="B137" s="35" t="s">
        <v>2965</v>
      </c>
    </row>
    <row r="138" spans="1:2">
      <c r="A138" s="35" t="s">
        <v>608</v>
      </c>
      <c r="B138" s="35" t="s">
        <v>1598</v>
      </c>
    </row>
    <row r="139" spans="1:2">
      <c r="A139" s="35" t="s">
        <v>264</v>
      </c>
      <c r="B139" s="35" t="s">
        <v>1218</v>
      </c>
    </row>
    <row r="140" spans="1:2">
      <c r="A140" s="35" t="s">
        <v>421</v>
      </c>
      <c r="B140" s="35" t="s">
        <v>1641</v>
      </c>
    </row>
    <row r="141" spans="1:2">
      <c r="A141" s="35" t="s">
        <v>540</v>
      </c>
      <c r="B141" s="35" t="s">
        <v>1614</v>
      </c>
    </row>
    <row r="142" spans="1:2">
      <c r="A142" s="35" t="s">
        <v>534</v>
      </c>
      <c r="B142" s="35" t="s">
        <v>1595</v>
      </c>
    </row>
    <row r="143" spans="1:2">
      <c r="A143" s="35" t="s">
        <v>554</v>
      </c>
      <c r="B143" s="35" t="s">
        <v>1272</v>
      </c>
    </row>
    <row r="144" spans="1:2">
      <c r="A144" s="35" t="s">
        <v>609</v>
      </c>
      <c r="B144" s="35" t="s">
        <v>1253</v>
      </c>
    </row>
    <row r="145" spans="1:2">
      <c r="A145" s="35" t="s">
        <v>610</v>
      </c>
      <c r="B145" s="35" t="s">
        <v>1451</v>
      </c>
    </row>
    <row r="146" spans="1:2">
      <c r="A146" s="35" t="s">
        <v>278</v>
      </c>
      <c r="B146" s="35" t="s">
        <v>1346</v>
      </c>
    </row>
    <row r="147" spans="1:2">
      <c r="A147" s="35" t="s">
        <v>611</v>
      </c>
      <c r="B147" s="35" t="s">
        <v>1412</v>
      </c>
    </row>
    <row r="148" spans="1:2">
      <c r="A148" s="35" t="s">
        <v>1634</v>
      </c>
      <c r="B148" s="35" t="s">
        <v>1635</v>
      </c>
    </row>
    <row r="149" spans="1:2">
      <c r="A149" s="35" t="s">
        <v>1361</v>
      </c>
      <c r="B149" s="35" t="s">
        <v>1362</v>
      </c>
    </row>
    <row r="150" spans="1:2">
      <c r="A150" s="35" t="s">
        <v>1777</v>
      </c>
      <c r="B150" s="35" t="s">
        <v>1778</v>
      </c>
    </row>
    <row r="151" spans="1:2">
      <c r="A151" s="35" t="s">
        <v>364</v>
      </c>
      <c r="B151" s="35" t="s">
        <v>1424</v>
      </c>
    </row>
    <row r="152" spans="1:2">
      <c r="A152" s="35" t="s">
        <v>422</v>
      </c>
      <c r="B152" s="35" t="s">
        <v>1415</v>
      </c>
    </row>
    <row r="153" spans="1:2">
      <c r="A153" s="35" t="s">
        <v>423</v>
      </c>
      <c r="B153" s="35" t="s">
        <v>1538</v>
      </c>
    </row>
    <row r="154" spans="1:2">
      <c r="A154" s="35" t="s">
        <v>497</v>
      </c>
      <c r="B154" s="35" t="s">
        <v>1554</v>
      </c>
    </row>
    <row r="155" spans="1:2">
      <c r="A155" s="35" t="s">
        <v>365</v>
      </c>
      <c r="B155" s="35" t="s">
        <v>1372</v>
      </c>
    </row>
    <row r="156" spans="1:2">
      <c r="A156" s="35" t="s">
        <v>258</v>
      </c>
      <c r="B156" s="35" t="s">
        <v>1400</v>
      </c>
    </row>
    <row r="157" spans="1:2">
      <c r="A157" s="35" t="s">
        <v>612</v>
      </c>
      <c r="B157" s="35" t="s">
        <v>1381</v>
      </c>
    </row>
    <row r="158" spans="1:2">
      <c r="A158" s="35" t="s">
        <v>1605</v>
      </c>
      <c r="B158" s="35" t="s">
        <v>1606</v>
      </c>
    </row>
    <row r="159" spans="1:2">
      <c r="A159" s="35" t="s">
        <v>2966</v>
      </c>
      <c r="B159" s="35" t="s">
        <v>2967</v>
      </c>
    </row>
    <row r="160" spans="1:2">
      <c r="A160" s="35" t="s">
        <v>335</v>
      </c>
      <c r="B160" s="35" t="s">
        <v>1455</v>
      </c>
    </row>
    <row r="161" spans="1:2">
      <c r="A161" s="35" t="s">
        <v>564</v>
      </c>
      <c r="B161" s="35" t="s">
        <v>1555</v>
      </c>
    </row>
    <row r="162" spans="1:2">
      <c r="A162" s="35" t="s">
        <v>613</v>
      </c>
      <c r="B162" s="35" t="s">
        <v>1594</v>
      </c>
    </row>
    <row r="163" spans="1:2">
      <c r="A163" s="35" t="s">
        <v>304</v>
      </c>
      <c r="B163" s="35" t="s">
        <v>1506</v>
      </c>
    </row>
    <row r="164" spans="1:2">
      <c r="A164" s="35" t="s">
        <v>366</v>
      </c>
      <c r="B164" s="35" t="s">
        <v>1205</v>
      </c>
    </row>
    <row r="165" spans="1:2">
      <c r="A165" s="35" t="s">
        <v>424</v>
      </c>
      <c r="B165" s="35" t="s">
        <v>1360</v>
      </c>
    </row>
    <row r="166" spans="1:2">
      <c r="A166" s="35" t="s">
        <v>336</v>
      </c>
      <c r="B166" s="35" t="s">
        <v>1779</v>
      </c>
    </row>
    <row r="167" spans="1:2">
      <c r="A167" s="35" t="s">
        <v>195</v>
      </c>
      <c r="B167" s="35" t="s">
        <v>1356</v>
      </c>
    </row>
    <row r="168" spans="1:2">
      <c r="A168" s="35" t="s">
        <v>1452</v>
      </c>
      <c r="B168" s="35" t="s">
        <v>1453</v>
      </c>
    </row>
    <row r="169" spans="1:2">
      <c r="A169" s="35" t="s">
        <v>1780</v>
      </c>
      <c r="B169" s="35" t="s">
        <v>1781</v>
      </c>
    </row>
    <row r="170" spans="1:2">
      <c r="A170" s="35" t="s">
        <v>265</v>
      </c>
      <c r="B170" s="35" t="s">
        <v>1386</v>
      </c>
    </row>
    <row r="171" spans="1:2">
      <c r="A171" s="35" t="s">
        <v>174</v>
      </c>
      <c r="B171" s="35" t="s">
        <v>1327</v>
      </c>
    </row>
    <row r="172" spans="1:2">
      <c r="A172" s="35" t="s">
        <v>367</v>
      </c>
      <c r="B172" s="35" t="s">
        <v>1316</v>
      </c>
    </row>
    <row r="173" spans="1:2">
      <c r="A173" s="35" t="s">
        <v>213</v>
      </c>
      <c r="B173" s="35" t="s">
        <v>1499</v>
      </c>
    </row>
    <row r="174" spans="1:2">
      <c r="A174" s="35" t="s">
        <v>425</v>
      </c>
      <c r="B174" s="35" t="s">
        <v>1306</v>
      </c>
    </row>
    <row r="175" spans="1:2">
      <c r="A175" s="35" t="s">
        <v>133</v>
      </c>
      <c r="B175" s="35" t="s">
        <v>2968</v>
      </c>
    </row>
    <row r="176" spans="1:2">
      <c r="A176" s="35" t="s">
        <v>368</v>
      </c>
      <c r="B176" s="35" t="s">
        <v>2969</v>
      </c>
    </row>
    <row r="177" spans="1:2">
      <c r="A177" s="35" t="s">
        <v>1782</v>
      </c>
      <c r="B177" s="35" t="s">
        <v>1783</v>
      </c>
    </row>
    <row r="178" spans="1:2">
      <c r="A178" s="35" t="s">
        <v>1784</v>
      </c>
      <c r="B178" s="35" t="s">
        <v>1785</v>
      </c>
    </row>
    <row r="179" spans="1:2">
      <c r="A179" s="35" t="s">
        <v>2970</v>
      </c>
      <c r="B179" s="35" t="s">
        <v>2971</v>
      </c>
    </row>
    <row r="180" spans="1:2">
      <c r="A180" s="35" t="s">
        <v>2972</v>
      </c>
      <c r="B180" s="35" t="s">
        <v>2973</v>
      </c>
    </row>
    <row r="181" spans="1:2">
      <c r="A181" s="35" t="s">
        <v>2974</v>
      </c>
      <c r="B181" s="35" t="s">
        <v>2975</v>
      </c>
    </row>
    <row r="182" spans="1:2">
      <c r="A182" s="35" t="s">
        <v>2976</v>
      </c>
      <c r="B182" s="35" t="s">
        <v>2977</v>
      </c>
    </row>
    <row r="183" spans="1:2">
      <c r="A183" s="35" t="s">
        <v>2978</v>
      </c>
      <c r="B183" s="35" t="s">
        <v>2979</v>
      </c>
    </row>
    <row r="184" spans="1:2">
      <c r="A184" s="35" t="s">
        <v>2980</v>
      </c>
      <c r="B184" s="35" t="s">
        <v>2981</v>
      </c>
    </row>
    <row r="185" spans="1:2">
      <c r="A185" s="35" t="s">
        <v>2982</v>
      </c>
      <c r="B185" s="35" t="s">
        <v>2983</v>
      </c>
    </row>
    <row r="186" spans="1:2">
      <c r="A186" s="35" t="s">
        <v>2984</v>
      </c>
      <c r="B186" s="35" t="s">
        <v>2985</v>
      </c>
    </row>
    <row r="187" spans="1:2">
      <c r="A187" s="35" t="s">
        <v>2986</v>
      </c>
      <c r="B187" s="35" t="s">
        <v>2987</v>
      </c>
    </row>
    <row r="188" spans="1:2">
      <c r="A188" s="35" t="s">
        <v>337</v>
      </c>
      <c r="B188" s="35" t="s">
        <v>1379</v>
      </c>
    </row>
    <row r="189" spans="1:2">
      <c r="A189" s="35" t="s">
        <v>147</v>
      </c>
      <c r="B189" s="35" t="s">
        <v>1238</v>
      </c>
    </row>
    <row r="190" spans="1:2">
      <c r="A190" s="35" t="s">
        <v>590</v>
      </c>
      <c r="B190" s="35" t="s">
        <v>2988</v>
      </c>
    </row>
    <row r="191" spans="1:2">
      <c r="A191" s="35" t="s">
        <v>521</v>
      </c>
      <c r="B191" s="35" t="s">
        <v>2989</v>
      </c>
    </row>
    <row r="192" spans="1:2">
      <c r="A192" s="35" t="s">
        <v>248</v>
      </c>
      <c r="B192" s="35" t="s">
        <v>1498</v>
      </c>
    </row>
    <row r="193" spans="1:2">
      <c r="A193" s="35" t="s">
        <v>426</v>
      </c>
      <c r="B193" s="35" t="s">
        <v>1458</v>
      </c>
    </row>
    <row r="194" spans="1:2">
      <c r="A194" s="35" t="s">
        <v>305</v>
      </c>
      <c r="B194" s="35" t="s">
        <v>1459</v>
      </c>
    </row>
    <row r="195" spans="1:2">
      <c r="A195" s="35" t="s">
        <v>149</v>
      </c>
      <c r="B195" s="35" t="s">
        <v>1376</v>
      </c>
    </row>
    <row r="196" spans="1:2">
      <c r="A196" s="35" t="s">
        <v>229</v>
      </c>
      <c r="B196" s="35" t="s">
        <v>1535</v>
      </c>
    </row>
    <row r="197" spans="1:2">
      <c r="A197" s="35" t="s">
        <v>306</v>
      </c>
      <c r="B197" s="35" t="s">
        <v>1577</v>
      </c>
    </row>
    <row r="198" spans="1:2">
      <c r="A198" s="35" t="s">
        <v>159</v>
      </c>
      <c r="B198" s="35" t="s">
        <v>1179</v>
      </c>
    </row>
    <row r="199" spans="1:2">
      <c r="A199" s="35" t="s">
        <v>152</v>
      </c>
      <c r="B199" s="35" t="s">
        <v>1317</v>
      </c>
    </row>
    <row r="200" spans="1:2">
      <c r="A200" s="35" t="s">
        <v>279</v>
      </c>
      <c r="B200" s="35" t="s">
        <v>2990</v>
      </c>
    </row>
    <row r="201" spans="1:2">
      <c r="A201" s="35" t="s">
        <v>118</v>
      </c>
      <c r="B201" s="35" t="s">
        <v>1390</v>
      </c>
    </row>
    <row r="202" spans="1:2">
      <c r="A202" s="35" t="s">
        <v>1786</v>
      </c>
      <c r="B202" s="35" t="s">
        <v>1787</v>
      </c>
    </row>
    <row r="203" spans="1:2">
      <c r="A203" s="35" t="s">
        <v>1788</v>
      </c>
      <c r="B203" s="35" t="s">
        <v>1789</v>
      </c>
    </row>
    <row r="204" spans="1:2">
      <c r="A204" s="35" t="s">
        <v>1790</v>
      </c>
      <c r="B204" s="35" t="s">
        <v>1791</v>
      </c>
    </row>
    <row r="205" spans="1:2">
      <c r="A205" s="35" t="s">
        <v>1792</v>
      </c>
      <c r="B205" s="35" t="s">
        <v>1793</v>
      </c>
    </row>
    <row r="206" spans="1:2">
      <c r="A206" s="35" t="s">
        <v>1794</v>
      </c>
      <c r="B206" s="35" t="s">
        <v>1795</v>
      </c>
    </row>
    <row r="207" spans="1:2">
      <c r="A207" s="35" t="s">
        <v>1796</v>
      </c>
      <c r="B207" s="35" t="s">
        <v>1797</v>
      </c>
    </row>
    <row r="208" spans="1:2">
      <c r="A208" s="35" t="s">
        <v>1798</v>
      </c>
      <c r="B208" s="35" t="s">
        <v>1799</v>
      </c>
    </row>
    <row r="209" spans="1:2">
      <c r="A209" s="35" t="s">
        <v>1800</v>
      </c>
      <c r="B209" s="35" t="s">
        <v>1801</v>
      </c>
    </row>
    <row r="210" spans="1:2">
      <c r="A210" s="35" t="s">
        <v>2991</v>
      </c>
      <c r="B210" s="35" t="s">
        <v>2992</v>
      </c>
    </row>
    <row r="211" spans="1:2">
      <c r="A211" s="35" t="s">
        <v>2993</v>
      </c>
      <c r="B211" s="35" t="s">
        <v>2994</v>
      </c>
    </row>
    <row r="212" spans="1:2">
      <c r="A212" s="35" t="s">
        <v>2995</v>
      </c>
      <c r="B212" s="35" t="s">
        <v>2996</v>
      </c>
    </row>
    <row r="213" spans="1:2">
      <c r="A213" s="35" t="s">
        <v>2997</v>
      </c>
      <c r="B213" s="35" t="s">
        <v>2998</v>
      </c>
    </row>
    <row r="214" spans="1:2">
      <c r="A214" s="35" t="s">
        <v>2999</v>
      </c>
      <c r="B214" s="35" t="s">
        <v>3000</v>
      </c>
    </row>
    <row r="215" spans="1:2">
      <c r="A215" s="35" t="s">
        <v>3001</v>
      </c>
      <c r="B215" s="35" t="s">
        <v>3002</v>
      </c>
    </row>
    <row r="216" spans="1:2">
      <c r="A216" s="35" t="s">
        <v>3003</v>
      </c>
      <c r="B216" s="35" t="s">
        <v>3004</v>
      </c>
    </row>
    <row r="217" spans="1:2">
      <c r="A217" s="35" t="s">
        <v>3005</v>
      </c>
      <c r="B217" s="35" t="s">
        <v>3006</v>
      </c>
    </row>
    <row r="218" spans="1:2">
      <c r="A218" s="35" t="s">
        <v>3007</v>
      </c>
      <c r="B218" s="35" t="s">
        <v>3008</v>
      </c>
    </row>
    <row r="219" spans="1:2">
      <c r="A219" s="35" t="s">
        <v>3009</v>
      </c>
      <c r="B219" s="35" t="s">
        <v>3010</v>
      </c>
    </row>
    <row r="220" spans="1:2">
      <c r="A220" s="35" t="s">
        <v>3011</v>
      </c>
      <c r="B220" s="35" t="s">
        <v>3012</v>
      </c>
    </row>
    <row r="221" spans="1:2">
      <c r="A221" s="35" t="s">
        <v>3013</v>
      </c>
      <c r="B221" s="35" t="s">
        <v>3014</v>
      </c>
    </row>
    <row r="222" spans="1:2">
      <c r="A222" s="35" t="s">
        <v>3015</v>
      </c>
      <c r="B222" s="35" t="s">
        <v>3016</v>
      </c>
    </row>
    <row r="223" spans="1:2">
      <c r="A223" s="35" t="s">
        <v>3017</v>
      </c>
      <c r="B223" s="35" t="s">
        <v>3018</v>
      </c>
    </row>
    <row r="224" spans="1:2">
      <c r="A224" s="35" t="s">
        <v>3019</v>
      </c>
      <c r="B224" s="35" t="s">
        <v>3020</v>
      </c>
    </row>
    <row r="225" spans="1:2">
      <c r="A225" s="35" t="s">
        <v>3021</v>
      </c>
      <c r="B225" s="35" t="s">
        <v>3022</v>
      </c>
    </row>
    <row r="226" spans="1:2">
      <c r="A226" s="35" t="s">
        <v>3023</v>
      </c>
      <c r="B226" s="35" t="s">
        <v>3024</v>
      </c>
    </row>
    <row r="227" spans="1:2">
      <c r="A227" s="35" t="s">
        <v>3025</v>
      </c>
      <c r="B227" s="35" t="s">
        <v>3026</v>
      </c>
    </row>
    <row r="228" spans="1:2">
      <c r="A228" s="35" t="s">
        <v>3027</v>
      </c>
      <c r="B228" s="35" t="s">
        <v>3028</v>
      </c>
    </row>
    <row r="229" spans="1:2">
      <c r="A229" s="35" t="s">
        <v>3029</v>
      </c>
      <c r="B229" s="35" t="s">
        <v>3030</v>
      </c>
    </row>
    <row r="230" spans="1:2">
      <c r="A230" s="35" t="s">
        <v>3031</v>
      </c>
      <c r="B230" s="35" t="s">
        <v>3032</v>
      </c>
    </row>
    <row r="231" spans="1:2">
      <c r="A231" s="35" t="s">
        <v>169</v>
      </c>
      <c r="B231" s="35" t="s">
        <v>3033</v>
      </c>
    </row>
    <row r="232" spans="1:2">
      <c r="A232" s="35" t="s">
        <v>1802</v>
      </c>
      <c r="B232" s="35" t="s">
        <v>1803</v>
      </c>
    </row>
    <row r="233" spans="1:2">
      <c r="A233" s="35" t="s">
        <v>3034</v>
      </c>
      <c r="B233" s="35" t="s">
        <v>3035</v>
      </c>
    </row>
    <row r="234" spans="1:2">
      <c r="A234" s="35" t="s">
        <v>3036</v>
      </c>
      <c r="B234" s="35" t="s">
        <v>3037</v>
      </c>
    </row>
    <row r="235" spans="1:2">
      <c r="A235" s="35" t="s">
        <v>3038</v>
      </c>
      <c r="B235" s="35" t="s">
        <v>3039</v>
      </c>
    </row>
    <row r="236" spans="1:2">
      <c r="A236" s="35" t="s">
        <v>160</v>
      </c>
      <c r="B236" s="35" t="s">
        <v>1493</v>
      </c>
    </row>
    <row r="237" spans="1:2">
      <c r="A237" s="35" t="s">
        <v>163</v>
      </c>
      <c r="B237" s="35" t="s">
        <v>1358</v>
      </c>
    </row>
    <row r="238" spans="1:2">
      <c r="A238" s="35" t="s">
        <v>200</v>
      </c>
      <c r="B238" s="35" t="s">
        <v>3040</v>
      </c>
    </row>
    <row r="239" spans="1:2">
      <c r="A239" s="35" t="s">
        <v>249</v>
      </c>
      <c r="B239" s="35" t="s">
        <v>3041</v>
      </c>
    </row>
    <row r="240" spans="1:2">
      <c r="A240" s="35" t="s">
        <v>266</v>
      </c>
      <c r="B240" s="35" t="s">
        <v>1804</v>
      </c>
    </row>
    <row r="241" spans="1:2">
      <c r="A241" s="35" t="s">
        <v>250</v>
      </c>
      <c r="B241" s="35" t="s">
        <v>3042</v>
      </c>
    </row>
    <row r="242" spans="1:2">
      <c r="A242" s="35" t="s">
        <v>259</v>
      </c>
      <c r="B242" s="35" t="s">
        <v>1251</v>
      </c>
    </row>
    <row r="243" spans="1:2">
      <c r="A243" s="35" t="s">
        <v>134</v>
      </c>
      <c r="B243" s="35" t="s">
        <v>3043</v>
      </c>
    </row>
    <row r="244" spans="1:2">
      <c r="A244" s="35" t="s">
        <v>1133</v>
      </c>
      <c r="B244" s="35" t="s">
        <v>1430</v>
      </c>
    </row>
    <row r="245" spans="1:2">
      <c r="A245" s="35" t="s">
        <v>1489</v>
      </c>
      <c r="B245" s="35" t="s">
        <v>1490</v>
      </c>
    </row>
    <row r="246" spans="1:2">
      <c r="A246" s="35" t="s">
        <v>1805</v>
      </c>
      <c r="B246" s="35" t="s">
        <v>3044</v>
      </c>
    </row>
    <row r="247" spans="1:2">
      <c r="A247" s="35" t="s">
        <v>1806</v>
      </c>
      <c r="B247" s="35" t="s">
        <v>1807</v>
      </c>
    </row>
    <row r="248" spans="1:2">
      <c r="A248" s="35" t="s">
        <v>1808</v>
      </c>
      <c r="B248" s="35" t="s">
        <v>1809</v>
      </c>
    </row>
    <row r="249" spans="1:2">
      <c r="A249" s="35" t="s">
        <v>1810</v>
      </c>
      <c r="B249" s="35" t="s">
        <v>1811</v>
      </c>
    </row>
    <row r="250" spans="1:2">
      <c r="A250" s="35" t="s">
        <v>1812</v>
      </c>
      <c r="B250" s="35" t="s">
        <v>1813</v>
      </c>
    </row>
    <row r="251" spans="1:2">
      <c r="A251" s="35" t="s">
        <v>1814</v>
      </c>
      <c r="B251" s="35" t="s">
        <v>1815</v>
      </c>
    </row>
    <row r="252" spans="1:2">
      <c r="A252" s="35" t="s">
        <v>1816</v>
      </c>
      <c r="B252" s="35" t="s">
        <v>1403</v>
      </c>
    </row>
    <row r="253" spans="1:2">
      <c r="A253" s="35" t="s">
        <v>1817</v>
      </c>
      <c r="B253" s="35" t="s">
        <v>1818</v>
      </c>
    </row>
    <row r="254" spans="1:2">
      <c r="A254" s="35" t="s">
        <v>1819</v>
      </c>
      <c r="B254" s="35" t="s">
        <v>1820</v>
      </c>
    </row>
    <row r="255" spans="1:2">
      <c r="A255" s="35" t="s">
        <v>1821</v>
      </c>
      <c r="B255" s="35" t="s">
        <v>1822</v>
      </c>
    </row>
    <row r="256" spans="1:2">
      <c r="A256" s="35" t="s">
        <v>3045</v>
      </c>
      <c r="B256" s="35" t="s">
        <v>3046</v>
      </c>
    </row>
    <row r="257" spans="1:2">
      <c r="A257" s="35" t="s">
        <v>3047</v>
      </c>
      <c r="B257" s="35" t="s">
        <v>3048</v>
      </c>
    </row>
    <row r="258" spans="1:2">
      <c r="A258" s="35" t="s">
        <v>3049</v>
      </c>
      <c r="B258" s="35" t="s">
        <v>3050</v>
      </c>
    </row>
    <row r="259" spans="1:2">
      <c r="A259" s="35" t="s">
        <v>3051</v>
      </c>
      <c r="B259" s="35" t="s">
        <v>3052</v>
      </c>
    </row>
    <row r="260" spans="1:2">
      <c r="A260" s="35" t="s">
        <v>3053</v>
      </c>
      <c r="B260" s="35" t="s">
        <v>3054</v>
      </c>
    </row>
    <row r="261" spans="1:2">
      <c r="A261" s="35" t="s">
        <v>3055</v>
      </c>
      <c r="B261" s="35" t="s">
        <v>3056</v>
      </c>
    </row>
    <row r="262" spans="1:2">
      <c r="A262" s="35" t="s">
        <v>3057</v>
      </c>
      <c r="B262" s="35" t="s">
        <v>3058</v>
      </c>
    </row>
    <row r="263" spans="1:2">
      <c r="A263" s="35" t="s">
        <v>3059</v>
      </c>
      <c r="B263" s="35" t="s">
        <v>3060</v>
      </c>
    </row>
    <row r="264" spans="1:2">
      <c r="A264" s="35" t="s">
        <v>2860</v>
      </c>
      <c r="B264" s="35" t="s">
        <v>3061</v>
      </c>
    </row>
    <row r="265" spans="1:2">
      <c r="A265" s="35" t="s">
        <v>3062</v>
      </c>
      <c r="B265" s="35" t="s">
        <v>3063</v>
      </c>
    </row>
    <row r="266" spans="1:2">
      <c r="A266" s="35" t="s">
        <v>3064</v>
      </c>
      <c r="B266" s="35" t="s">
        <v>3065</v>
      </c>
    </row>
    <row r="267" spans="1:2">
      <c r="A267" s="35" t="s">
        <v>3066</v>
      </c>
      <c r="B267" s="35" t="s">
        <v>3067</v>
      </c>
    </row>
    <row r="268" spans="1:2">
      <c r="A268" s="35" t="s">
        <v>3068</v>
      </c>
      <c r="B268" s="35" t="s">
        <v>3069</v>
      </c>
    </row>
    <row r="269" spans="1:2">
      <c r="A269" s="35" t="s">
        <v>3070</v>
      </c>
      <c r="B269" s="35" t="s">
        <v>3071</v>
      </c>
    </row>
    <row r="270" spans="1:2">
      <c r="A270" s="35" t="s">
        <v>3072</v>
      </c>
      <c r="B270" s="35" t="s">
        <v>3073</v>
      </c>
    </row>
    <row r="271" spans="1:2">
      <c r="A271" s="35" t="s">
        <v>3074</v>
      </c>
      <c r="B271" s="35" t="s">
        <v>3075</v>
      </c>
    </row>
    <row r="272" spans="1:2">
      <c r="A272" s="35" t="s">
        <v>3076</v>
      </c>
      <c r="B272" s="35" t="s">
        <v>3077</v>
      </c>
    </row>
    <row r="273" spans="1:2">
      <c r="A273" s="35" t="s">
        <v>3078</v>
      </c>
      <c r="B273" s="35" t="s">
        <v>3079</v>
      </c>
    </row>
    <row r="274" spans="1:2">
      <c r="A274" s="35" t="s">
        <v>230</v>
      </c>
      <c r="B274" s="35" t="s">
        <v>1439</v>
      </c>
    </row>
    <row r="275" spans="1:2">
      <c r="A275" s="35" t="s">
        <v>369</v>
      </c>
      <c r="B275" s="35" t="s">
        <v>3080</v>
      </c>
    </row>
    <row r="276" spans="1:2">
      <c r="A276" s="35" t="s">
        <v>338</v>
      </c>
      <c r="B276" s="35" t="s">
        <v>1463</v>
      </c>
    </row>
    <row r="277" spans="1:2">
      <c r="A277" s="35" t="s">
        <v>427</v>
      </c>
      <c r="B277" s="35" t="s">
        <v>3081</v>
      </c>
    </row>
    <row r="278" spans="1:2">
      <c r="A278" s="35" t="s">
        <v>128</v>
      </c>
      <c r="B278" s="35" t="s">
        <v>3082</v>
      </c>
    </row>
    <row r="279" spans="1:2">
      <c r="A279" s="35" t="s">
        <v>428</v>
      </c>
      <c r="B279" s="35" t="s">
        <v>3083</v>
      </c>
    </row>
    <row r="280" spans="1:2">
      <c r="A280" s="35" t="s">
        <v>114</v>
      </c>
      <c r="B280" s="35" t="s">
        <v>3084</v>
      </c>
    </row>
    <row r="281" spans="1:2">
      <c r="A281" s="35" t="s">
        <v>370</v>
      </c>
      <c r="B281" s="35" t="s">
        <v>1617</v>
      </c>
    </row>
    <row r="282" spans="1:2">
      <c r="A282" s="35" t="s">
        <v>429</v>
      </c>
      <c r="B282" s="35" t="s">
        <v>1211</v>
      </c>
    </row>
    <row r="283" spans="1:2">
      <c r="A283" s="35" t="s">
        <v>1576</v>
      </c>
      <c r="B283" s="35" t="s">
        <v>3085</v>
      </c>
    </row>
    <row r="284" spans="1:2">
      <c r="A284" s="35" t="s">
        <v>3086</v>
      </c>
      <c r="B284" s="35" t="s">
        <v>3087</v>
      </c>
    </row>
    <row r="285" spans="1:2">
      <c r="A285" s="35" t="s">
        <v>280</v>
      </c>
      <c r="B285" s="35" t="s">
        <v>1181</v>
      </c>
    </row>
    <row r="286" spans="1:2">
      <c r="A286" s="35" t="s">
        <v>430</v>
      </c>
      <c r="B286" s="35" t="s">
        <v>3088</v>
      </c>
    </row>
    <row r="287" spans="1:2">
      <c r="A287" s="35" t="s">
        <v>176</v>
      </c>
      <c r="B287" s="35" t="s">
        <v>1823</v>
      </c>
    </row>
    <row r="288" spans="1:2">
      <c r="A288" s="35" t="s">
        <v>207</v>
      </c>
      <c r="B288" s="35" t="s">
        <v>1438</v>
      </c>
    </row>
    <row r="289" spans="1:2">
      <c r="A289" s="35" t="s">
        <v>431</v>
      </c>
      <c r="B289" s="35" t="s">
        <v>3089</v>
      </c>
    </row>
    <row r="290" spans="1:2">
      <c r="A290" s="35" t="s">
        <v>201</v>
      </c>
      <c r="B290" s="35" t="s">
        <v>1254</v>
      </c>
    </row>
    <row r="291" spans="1:2">
      <c r="A291" s="35" t="s">
        <v>307</v>
      </c>
      <c r="B291" s="35" t="s">
        <v>1260</v>
      </c>
    </row>
    <row r="292" spans="1:2">
      <c r="A292" s="35" t="s">
        <v>182</v>
      </c>
      <c r="B292" s="35" t="s">
        <v>1504</v>
      </c>
    </row>
    <row r="293" spans="1:2">
      <c r="A293" s="35" t="s">
        <v>1410</v>
      </c>
      <c r="B293" s="35" t="s">
        <v>1411</v>
      </c>
    </row>
    <row r="294" spans="1:2">
      <c r="A294" s="35" t="s">
        <v>1824</v>
      </c>
      <c r="B294" s="35" t="s">
        <v>3090</v>
      </c>
    </row>
    <row r="295" spans="1:2">
      <c r="A295" s="35" t="s">
        <v>1825</v>
      </c>
      <c r="B295" s="35" t="s">
        <v>3091</v>
      </c>
    </row>
    <row r="296" spans="1:2">
      <c r="A296" s="35" t="s">
        <v>1826</v>
      </c>
      <c r="B296" s="35" t="s">
        <v>1239</v>
      </c>
    </row>
    <row r="297" spans="1:2">
      <c r="A297" s="35" t="s">
        <v>1827</v>
      </c>
      <c r="B297" s="35" t="s">
        <v>3092</v>
      </c>
    </row>
    <row r="298" spans="1:2">
      <c r="A298" s="35" t="s">
        <v>3093</v>
      </c>
      <c r="B298" s="35" t="s">
        <v>3094</v>
      </c>
    </row>
    <row r="299" spans="1:2">
      <c r="A299" s="35" t="s">
        <v>3095</v>
      </c>
      <c r="B299" s="35" t="s">
        <v>3096</v>
      </c>
    </row>
    <row r="300" spans="1:2">
      <c r="A300" s="35" t="s">
        <v>3097</v>
      </c>
      <c r="B300" s="35" t="s">
        <v>3098</v>
      </c>
    </row>
    <row r="301" spans="1:2">
      <c r="A301" s="35" t="s">
        <v>3099</v>
      </c>
      <c r="B301" s="35" t="s">
        <v>3100</v>
      </c>
    </row>
    <row r="302" spans="1:2">
      <c r="A302" s="35" t="s">
        <v>3101</v>
      </c>
      <c r="B302" s="35" t="s">
        <v>3102</v>
      </c>
    </row>
    <row r="303" spans="1:2">
      <c r="A303" s="35" t="s">
        <v>3103</v>
      </c>
      <c r="B303" s="35" t="s">
        <v>3104</v>
      </c>
    </row>
    <row r="304" spans="1:2">
      <c r="A304" s="35" t="s">
        <v>3105</v>
      </c>
      <c r="B304" s="35" t="s">
        <v>3106</v>
      </c>
    </row>
    <row r="305" spans="1:2">
      <c r="A305" s="35" t="s">
        <v>3107</v>
      </c>
      <c r="B305" s="35" t="s">
        <v>3108</v>
      </c>
    </row>
    <row r="306" spans="1:2">
      <c r="A306" s="35" t="s">
        <v>3109</v>
      </c>
      <c r="B306" s="35" t="s">
        <v>3110</v>
      </c>
    </row>
    <row r="307" spans="1:2">
      <c r="A307" s="35" t="s">
        <v>3111</v>
      </c>
      <c r="B307" s="35" t="s">
        <v>3112</v>
      </c>
    </row>
    <row r="308" spans="1:2">
      <c r="A308" s="35" t="s">
        <v>3113</v>
      </c>
      <c r="B308" s="35" t="s">
        <v>3114</v>
      </c>
    </row>
    <row r="309" spans="1:2">
      <c r="A309" s="35" t="s">
        <v>3115</v>
      </c>
      <c r="B309" s="35" t="s">
        <v>3116</v>
      </c>
    </row>
    <row r="310" spans="1:2">
      <c r="A310" s="35" t="s">
        <v>3117</v>
      </c>
      <c r="B310" s="35" t="s">
        <v>3118</v>
      </c>
    </row>
    <row r="311" spans="1:2">
      <c r="A311" s="35" t="s">
        <v>3119</v>
      </c>
      <c r="B311" s="35" t="s">
        <v>3120</v>
      </c>
    </row>
    <row r="312" spans="1:2">
      <c r="A312" s="35" t="s">
        <v>3121</v>
      </c>
      <c r="B312" s="35" t="s">
        <v>3122</v>
      </c>
    </row>
    <row r="313" spans="1:2">
      <c r="A313" s="35" t="s">
        <v>3123</v>
      </c>
      <c r="B313" s="35" t="s">
        <v>3124</v>
      </c>
    </row>
    <row r="314" spans="1:2">
      <c r="A314" s="35" t="s">
        <v>243</v>
      </c>
      <c r="B314" s="35" t="s">
        <v>1290</v>
      </c>
    </row>
    <row r="315" spans="1:2">
      <c r="A315" s="35" t="s">
        <v>614</v>
      </c>
      <c r="B315" s="35" t="s">
        <v>3125</v>
      </c>
    </row>
    <row r="316" spans="1:2">
      <c r="A316" s="35" t="s">
        <v>580</v>
      </c>
      <c r="B316" s="35" t="s">
        <v>3126</v>
      </c>
    </row>
    <row r="317" spans="1:2">
      <c r="A317" s="35" t="s">
        <v>432</v>
      </c>
      <c r="B317" s="35" t="s">
        <v>3127</v>
      </c>
    </row>
    <row r="318" spans="1:2">
      <c r="A318" s="35" t="s">
        <v>161</v>
      </c>
      <c r="B318" s="35" t="s">
        <v>3128</v>
      </c>
    </row>
    <row r="319" spans="1:2">
      <c r="A319" s="35" t="s">
        <v>1143</v>
      </c>
      <c r="B319" s="35" t="s">
        <v>1373</v>
      </c>
    </row>
    <row r="320" spans="1:2">
      <c r="A320" s="35" t="s">
        <v>1828</v>
      </c>
      <c r="B320" s="35" t="s">
        <v>1829</v>
      </c>
    </row>
    <row r="321" spans="1:2">
      <c r="A321" s="35" t="s">
        <v>3129</v>
      </c>
      <c r="B321" s="35" t="s">
        <v>3130</v>
      </c>
    </row>
    <row r="322" spans="1:2">
      <c r="A322" s="35" t="s">
        <v>3131</v>
      </c>
      <c r="B322" s="35" t="s">
        <v>3132</v>
      </c>
    </row>
    <row r="323" spans="1:2">
      <c r="A323" s="35" t="s">
        <v>3133</v>
      </c>
      <c r="B323" s="35" t="s">
        <v>3134</v>
      </c>
    </row>
    <row r="324" spans="1:2">
      <c r="A324" s="35" t="s">
        <v>3135</v>
      </c>
      <c r="B324" s="35" t="s">
        <v>3136</v>
      </c>
    </row>
    <row r="325" spans="1:2">
      <c r="A325" s="35" t="s">
        <v>371</v>
      </c>
      <c r="B325" s="35" t="s">
        <v>1223</v>
      </c>
    </row>
    <row r="326" spans="1:2">
      <c r="A326" s="35" t="s">
        <v>567</v>
      </c>
      <c r="B326" s="35" t="s">
        <v>1335</v>
      </c>
    </row>
    <row r="327" spans="1:2">
      <c r="A327" s="35" t="s">
        <v>600</v>
      </c>
      <c r="B327" s="35" t="s">
        <v>3137</v>
      </c>
    </row>
    <row r="328" spans="1:2">
      <c r="A328" s="35" t="s">
        <v>433</v>
      </c>
      <c r="B328" s="35" t="s">
        <v>1441</v>
      </c>
    </row>
    <row r="329" spans="1:2">
      <c r="A329" s="35" t="s">
        <v>372</v>
      </c>
      <c r="B329" s="35" t="s">
        <v>3138</v>
      </c>
    </row>
    <row r="330" spans="1:2">
      <c r="A330" s="35" t="s">
        <v>373</v>
      </c>
      <c r="B330" s="35" t="s">
        <v>1266</v>
      </c>
    </row>
    <row r="331" spans="1:2">
      <c r="A331" s="35" t="s">
        <v>434</v>
      </c>
      <c r="B331" s="35" t="s">
        <v>1501</v>
      </c>
    </row>
    <row r="332" spans="1:2">
      <c r="A332" s="35" t="s">
        <v>559</v>
      </c>
      <c r="B332" s="35" t="s">
        <v>1539</v>
      </c>
    </row>
    <row r="333" spans="1:2">
      <c r="A333" s="35" t="s">
        <v>3139</v>
      </c>
      <c r="B333" s="35" t="s">
        <v>3140</v>
      </c>
    </row>
    <row r="334" spans="1:2">
      <c r="A334" s="35" t="s">
        <v>3141</v>
      </c>
      <c r="B334" s="35" t="s">
        <v>3142</v>
      </c>
    </row>
    <row r="335" spans="1:2">
      <c r="A335" s="35" t="s">
        <v>3143</v>
      </c>
      <c r="B335" s="35" t="s">
        <v>3144</v>
      </c>
    </row>
    <row r="336" spans="1:2">
      <c r="A336" s="35" t="s">
        <v>3145</v>
      </c>
      <c r="B336" s="35" t="s">
        <v>3146</v>
      </c>
    </row>
    <row r="337" spans="1:2">
      <c r="A337" s="35" t="s">
        <v>3147</v>
      </c>
      <c r="B337" s="35" t="s">
        <v>3148</v>
      </c>
    </row>
    <row r="338" spans="1:2">
      <c r="A338" s="35" t="s">
        <v>3149</v>
      </c>
      <c r="B338" s="35" t="s">
        <v>3150</v>
      </c>
    </row>
    <row r="339" spans="1:2">
      <c r="A339" s="35" t="s">
        <v>3151</v>
      </c>
      <c r="B339" s="35" t="s">
        <v>3152</v>
      </c>
    </row>
    <row r="340" spans="1:2">
      <c r="A340" s="35" t="s">
        <v>560</v>
      </c>
      <c r="B340" s="35" t="s">
        <v>1413</v>
      </c>
    </row>
    <row r="341" spans="1:2">
      <c r="A341" s="35" t="s">
        <v>568</v>
      </c>
      <c r="B341" s="35" t="s">
        <v>3153</v>
      </c>
    </row>
    <row r="342" spans="1:2">
      <c r="A342" s="35" t="s">
        <v>3154</v>
      </c>
      <c r="B342" s="35" t="s">
        <v>3155</v>
      </c>
    </row>
    <row r="343" spans="1:2">
      <c r="A343" s="35" t="s">
        <v>3156</v>
      </c>
      <c r="B343" s="35" t="s">
        <v>3157</v>
      </c>
    </row>
    <row r="344" spans="1:2">
      <c r="A344" s="35" t="s">
        <v>3158</v>
      </c>
      <c r="B344" s="35" t="s">
        <v>3159</v>
      </c>
    </row>
    <row r="345" spans="1:2">
      <c r="A345" s="35" t="s">
        <v>3160</v>
      </c>
      <c r="B345" s="35" t="s">
        <v>3161</v>
      </c>
    </row>
    <row r="346" spans="1:2">
      <c r="A346" s="35" t="s">
        <v>3162</v>
      </c>
      <c r="B346" s="35" t="s">
        <v>3163</v>
      </c>
    </row>
    <row r="347" spans="1:2">
      <c r="A347" s="35" t="s">
        <v>3164</v>
      </c>
      <c r="B347" s="35" t="s">
        <v>3165</v>
      </c>
    </row>
    <row r="348" spans="1:2">
      <c r="A348" s="35" t="s">
        <v>3166</v>
      </c>
      <c r="B348" s="35" t="s">
        <v>3167</v>
      </c>
    </row>
    <row r="349" spans="1:2">
      <c r="A349" s="35" t="s">
        <v>3168</v>
      </c>
      <c r="B349" s="35" t="s">
        <v>3169</v>
      </c>
    </row>
    <row r="350" spans="1:2">
      <c r="A350" s="35" t="s">
        <v>3170</v>
      </c>
      <c r="B350" s="35" t="s">
        <v>3171</v>
      </c>
    </row>
    <row r="351" spans="1:2">
      <c r="A351" s="35" t="s">
        <v>3172</v>
      </c>
      <c r="B351" s="35" t="s">
        <v>3173</v>
      </c>
    </row>
    <row r="352" spans="1:2">
      <c r="A352" s="35" t="s">
        <v>3174</v>
      </c>
      <c r="B352" s="35" t="s">
        <v>3175</v>
      </c>
    </row>
    <row r="353" spans="1:2">
      <c r="A353" s="35" t="s">
        <v>3176</v>
      </c>
      <c r="B353" s="35" t="s">
        <v>3177</v>
      </c>
    </row>
    <row r="354" spans="1:2">
      <c r="A354" s="35" t="s">
        <v>3178</v>
      </c>
      <c r="B354" s="35" t="s">
        <v>3179</v>
      </c>
    </row>
    <row r="355" spans="1:2">
      <c r="A355" s="35" t="s">
        <v>251</v>
      </c>
      <c r="B355" s="35" t="s">
        <v>3180</v>
      </c>
    </row>
    <row r="356" spans="1:2">
      <c r="A356" s="35" t="s">
        <v>339</v>
      </c>
      <c r="B356" s="35" t="s">
        <v>1225</v>
      </c>
    </row>
    <row r="357" spans="1:2">
      <c r="A357" s="35" t="s">
        <v>435</v>
      </c>
      <c r="B357" s="35" t="s">
        <v>1371</v>
      </c>
    </row>
    <row r="358" spans="1:2">
      <c r="A358" s="35" t="s">
        <v>202</v>
      </c>
      <c r="B358" s="35" t="s">
        <v>3181</v>
      </c>
    </row>
    <row r="359" spans="1:2">
      <c r="A359" s="35" t="s">
        <v>308</v>
      </c>
      <c r="B359" s="35" t="s">
        <v>1406</v>
      </c>
    </row>
    <row r="360" spans="1:2">
      <c r="A360" s="35" t="s">
        <v>222</v>
      </c>
      <c r="B360" s="35" t="s">
        <v>3182</v>
      </c>
    </row>
    <row r="361" spans="1:2">
      <c r="A361" s="35" t="s">
        <v>436</v>
      </c>
      <c r="B361" s="35" t="s">
        <v>1473</v>
      </c>
    </row>
    <row r="362" spans="1:2">
      <c r="A362" s="35" t="s">
        <v>340</v>
      </c>
      <c r="B362" s="35" t="s">
        <v>1830</v>
      </c>
    </row>
    <row r="363" spans="1:2">
      <c r="A363" s="35" t="s">
        <v>1482</v>
      </c>
      <c r="B363" s="35" t="s">
        <v>1483</v>
      </c>
    </row>
    <row r="364" spans="1:2">
      <c r="A364" s="35" t="s">
        <v>1407</v>
      </c>
      <c r="B364" s="35" t="s">
        <v>1408</v>
      </c>
    </row>
    <row r="365" spans="1:2">
      <c r="A365" s="35" t="s">
        <v>1599</v>
      </c>
      <c r="B365" s="35" t="s">
        <v>1600</v>
      </c>
    </row>
    <row r="366" spans="1:2">
      <c r="A366" s="35" t="s">
        <v>1565</v>
      </c>
      <c r="B366" s="35" t="s">
        <v>1566</v>
      </c>
    </row>
    <row r="367" spans="1:2">
      <c r="A367" s="35" t="s">
        <v>1320</v>
      </c>
      <c r="B367" s="35" t="s">
        <v>3183</v>
      </c>
    </row>
    <row r="368" spans="1:2">
      <c r="A368" s="35" t="s">
        <v>1609</v>
      </c>
      <c r="B368" s="35" t="s">
        <v>1610</v>
      </c>
    </row>
    <row r="369" spans="1:2">
      <c r="A369" s="35" t="s">
        <v>1831</v>
      </c>
      <c r="B369" s="35" t="s">
        <v>1832</v>
      </c>
    </row>
    <row r="370" spans="1:2">
      <c r="A370" s="35" t="s">
        <v>1833</v>
      </c>
      <c r="B370" s="35" t="s">
        <v>1834</v>
      </c>
    </row>
    <row r="371" spans="1:2">
      <c r="A371" s="35" t="s">
        <v>1835</v>
      </c>
      <c r="B371" s="35" t="s">
        <v>1836</v>
      </c>
    </row>
    <row r="372" spans="1:2">
      <c r="A372" s="35" t="s">
        <v>1837</v>
      </c>
      <c r="B372" s="35" t="s">
        <v>1838</v>
      </c>
    </row>
    <row r="373" spans="1:2">
      <c r="A373" s="35" t="s">
        <v>1839</v>
      </c>
      <c r="B373" s="35" t="s">
        <v>1840</v>
      </c>
    </row>
    <row r="374" spans="1:2">
      <c r="A374" s="35" t="s">
        <v>1841</v>
      </c>
      <c r="B374" s="35" t="s">
        <v>3184</v>
      </c>
    </row>
    <row r="375" spans="1:2">
      <c r="A375" s="35" t="s">
        <v>1842</v>
      </c>
      <c r="B375" s="35" t="s">
        <v>1843</v>
      </c>
    </row>
    <row r="376" spans="1:2">
      <c r="A376" s="35" t="s">
        <v>1844</v>
      </c>
      <c r="B376" s="35" t="s">
        <v>1845</v>
      </c>
    </row>
    <row r="377" spans="1:2">
      <c r="A377" s="35" t="s">
        <v>1846</v>
      </c>
      <c r="B377" s="35" t="s">
        <v>1847</v>
      </c>
    </row>
    <row r="378" spans="1:2">
      <c r="A378" s="35" t="s">
        <v>1848</v>
      </c>
      <c r="B378" s="35" t="s">
        <v>1849</v>
      </c>
    </row>
    <row r="379" spans="1:2">
      <c r="A379" s="35" t="s">
        <v>1850</v>
      </c>
      <c r="B379" s="35" t="s">
        <v>1851</v>
      </c>
    </row>
    <row r="380" spans="1:2">
      <c r="A380" s="35" t="s">
        <v>1852</v>
      </c>
      <c r="B380" s="35" t="s">
        <v>3185</v>
      </c>
    </row>
    <row r="381" spans="1:2">
      <c r="A381" s="35" t="s">
        <v>3186</v>
      </c>
      <c r="B381" s="35" t="s">
        <v>3187</v>
      </c>
    </row>
    <row r="382" spans="1:2">
      <c r="A382" s="35" t="s">
        <v>3188</v>
      </c>
      <c r="B382" s="35" t="s">
        <v>3189</v>
      </c>
    </row>
    <row r="383" spans="1:2">
      <c r="A383" s="35" t="s">
        <v>3190</v>
      </c>
      <c r="B383" s="35" t="s">
        <v>3191</v>
      </c>
    </row>
    <row r="384" spans="1:2">
      <c r="A384" s="35" t="s">
        <v>3192</v>
      </c>
      <c r="B384" s="35" t="s">
        <v>3193</v>
      </c>
    </row>
    <row r="385" spans="1:2">
      <c r="A385" s="35" t="s">
        <v>3194</v>
      </c>
      <c r="B385" s="35" t="s">
        <v>3195</v>
      </c>
    </row>
    <row r="386" spans="1:2">
      <c r="A386" s="35" t="s">
        <v>3196</v>
      </c>
      <c r="B386" s="35" t="s">
        <v>3197</v>
      </c>
    </row>
    <row r="387" spans="1:2">
      <c r="A387" s="35" t="s">
        <v>3198</v>
      </c>
      <c r="B387" s="35" t="s">
        <v>3199</v>
      </c>
    </row>
    <row r="388" spans="1:2">
      <c r="A388" s="35" t="s">
        <v>3200</v>
      </c>
      <c r="B388" s="35" t="s">
        <v>3201</v>
      </c>
    </row>
    <row r="389" spans="1:2">
      <c r="A389" s="35" t="s">
        <v>3202</v>
      </c>
      <c r="B389" s="35" t="s">
        <v>3203</v>
      </c>
    </row>
    <row r="390" spans="1:2">
      <c r="A390" s="35" t="s">
        <v>3204</v>
      </c>
      <c r="B390" s="35" t="s">
        <v>3205</v>
      </c>
    </row>
    <row r="391" spans="1:2">
      <c r="A391" s="35" t="s">
        <v>3206</v>
      </c>
      <c r="B391" s="35" t="s">
        <v>3207</v>
      </c>
    </row>
    <row r="392" spans="1:2">
      <c r="A392" s="35" t="s">
        <v>3208</v>
      </c>
      <c r="B392" s="35" t="s">
        <v>3209</v>
      </c>
    </row>
    <row r="393" spans="1:2">
      <c r="A393" s="35" t="s">
        <v>3210</v>
      </c>
      <c r="B393" s="35" t="s">
        <v>3211</v>
      </c>
    </row>
    <row r="394" spans="1:2">
      <c r="A394" s="35" t="s">
        <v>3212</v>
      </c>
      <c r="B394" s="35" t="s">
        <v>3213</v>
      </c>
    </row>
    <row r="395" spans="1:2">
      <c r="A395" s="35" t="s">
        <v>3214</v>
      </c>
      <c r="B395" s="35" t="s">
        <v>3215</v>
      </c>
    </row>
    <row r="396" spans="1:2">
      <c r="A396" s="35" t="s">
        <v>3216</v>
      </c>
      <c r="B396" s="35" t="s">
        <v>3217</v>
      </c>
    </row>
    <row r="397" spans="1:2">
      <c r="A397" s="35" t="s">
        <v>3218</v>
      </c>
      <c r="B397" s="35" t="s">
        <v>3219</v>
      </c>
    </row>
    <row r="398" spans="1:2">
      <c r="A398" s="35" t="s">
        <v>281</v>
      </c>
      <c r="B398" s="35" t="s">
        <v>3220</v>
      </c>
    </row>
    <row r="399" spans="1:2">
      <c r="A399" s="35" t="s">
        <v>374</v>
      </c>
      <c r="B399" s="35" t="s">
        <v>3221</v>
      </c>
    </row>
    <row r="400" spans="1:2">
      <c r="A400" s="35" t="s">
        <v>588</v>
      </c>
      <c r="B400" s="35" t="s">
        <v>1443</v>
      </c>
    </row>
    <row r="401" spans="1:2">
      <c r="A401" s="35" t="s">
        <v>513</v>
      </c>
      <c r="B401" s="35" t="s">
        <v>1280</v>
      </c>
    </row>
    <row r="402" spans="1:2">
      <c r="A402" s="35" t="s">
        <v>1374</v>
      </c>
      <c r="B402" s="35" t="s">
        <v>3222</v>
      </c>
    </row>
    <row r="403" spans="1:2">
      <c r="A403" s="35" t="s">
        <v>1853</v>
      </c>
      <c r="B403" s="35" t="s">
        <v>1854</v>
      </c>
    </row>
    <row r="404" spans="1:2">
      <c r="A404" s="35" t="s">
        <v>1855</v>
      </c>
      <c r="B404" s="35" t="s">
        <v>1856</v>
      </c>
    </row>
    <row r="405" spans="1:2">
      <c r="A405" s="35" t="s">
        <v>3223</v>
      </c>
      <c r="B405" s="35" t="s">
        <v>3224</v>
      </c>
    </row>
    <row r="406" spans="1:2">
      <c r="A406" s="35" t="s">
        <v>3225</v>
      </c>
      <c r="B406" s="35" t="s">
        <v>3226</v>
      </c>
    </row>
    <row r="407" spans="1:2">
      <c r="A407" s="35" t="s">
        <v>3227</v>
      </c>
      <c r="B407" s="35" t="s">
        <v>3228</v>
      </c>
    </row>
    <row r="408" spans="1:2">
      <c r="A408" s="35" t="s">
        <v>437</v>
      </c>
      <c r="B408" s="35" t="s">
        <v>1167</v>
      </c>
    </row>
    <row r="409" spans="1:2">
      <c r="A409" s="35" t="s">
        <v>170</v>
      </c>
      <c r="B409" s="35" t="s">
        <v>1300</v>
      </c>
    </row>
    <row r="410" spans="1:2">
      <c r="A410" s="35" t="s">
        <v>3229</v>
      </c>
      <c r="B410" s="35" t="s">
        <v>3230</v>
      </c>
    </row>
    <row r="411" spans="1:2">
      <c r="A411" s="35" t="s">
        <v>531</v>
      </c>
      <c r="B411" s="35" t="s">
        <v>1187</v>
      </c>
    </row>
    <row r="412" spans="1:2">
      <c r="A412" s="35" t="s">
        <v>598</v>
      </c>
      <c r="B412" s="35" t="s">
        <v>1384</v>
      </c>
    </row>
    <row r="413" spans="1:2">
      <c r="A413" s="35" t="s">
        <v>438</v>
      </c>
      <c r="B413" s="35" t="s">
        <v>3231</v>
      </c>
    </row>
    <row r="414" spans="1:2">
      <c r="A414" s="35" t="s">
        <v>267</v>
      </c>
      <c r="B414" s="35" t="s">
        <v>3232</v>
      </c>
    </row>
    <row r="415" spans="1:2">
      <c r="A415" s="35" t="s">
        <v>439</v>
      </c>
      <c r="B415" s="35" t="s">
        <v>1516</v>
      </c>
    </row>
    <row r="416" spans="1:2">
      <c r="A416" s="35" t="s">
        <v>1857</v>
      </c>
      <c r="B416" s="35" t="s">
        <v>1858</v>
      </c>
    </row>
    <row r="417" spans="1:2">
      <c r="A417" s="35" t="s">
        <v>2861</v>
      </c>
      <c r="B417" s="35" t="s">
        <v>3233</v>
      </c>
    </row>
    <row r="418" spans="1:2">
      <c r="A418" s="35" t="s">
        <v>375</v>
      </c>
      <c r="B418" s="35" t="s">
        <v>1523</v>
      </c>
    </row>
    <row r="419" spans="1:2">
      <c r="A419" s="35" t="s">
        <v>150</v>
      </c>
      <c r="B419" s="35" t="s">
        <v>3234</v>
      </c>
    </row>
    <row r="420" spans="1:2">
      <c r="A420" s="35" t="s">
        <v>155</v>
      </c>
      <c r="B420" s="35" t="s">
        <v>3235</v>
      </c>
    </row>
    <row r="421" spans="1:2">
      <c r="A421" s="35" t="s">
        <v>162</v>
      </c>
      <c r="B421" s="35" t="s">
        <v>1261</v>
      </c>
    </row>
    <row r="422" spans="1:2">
      <c r="A422" s="35" t="s">
        <v>268</v>
      </c>
      <c r="B422" s="35" t="s">
        <v>3236</v>
      </c>
    </row>
    <row r="423" spans="1:2">
      <c r="A423" s="35" t="s">
        <v>123</v>
      </c>
      <c r="B423" s="35" t="s">
        <v>1303</v>
      </c>
    </row>
    <row r="424" spans="1:2">
      <c r="A424" s="35" t="s">
        <v>252</v>
      </c>
      <c r="B424" s="35" t="s">
        <v>1491</v>
      </c>
    </row>
    <row r="425" spans="1:2">
      <c r="A425" s="35" t="s">
        <v>231</v>
      </c>
      <c r="B425" s="35" t="s">
        <v>1321</v>
      </c>
    </row>
    <row r="426" spans="1:2">
      <c r="A426" s="35" t="s">
        <v>376</v>
      </c>
      <c r="B426" s="35" t="s">
        <v>1859</v>
      </c>
    </row>
    <row r="427" spans="1:2">
      <c r="A427" s="35" t="s">
        <v>208</v>
      </c>
      <c r="B427" s="35" t="s">
        <v>1860</v>
      </c>
    </row>
    <row r="428" spans="1:2">
      <c r="A428" s="35" t="s">
        <v>214</v>
      </c>
      <c r="B428" s="35" t="s">
        <v>3237</v>
      </c>
    </row>
    <row r="429" spans="1:2">
      <c r="A429" s="35" t="s">
        <v>377</v>
      </c>
      <c r="B429" s="35" t="s">
        <v>1419</v>
      </c>
    </row>
    <row r="430" spans="1:2">
      <c r="A430" s="35" t="s">
        <v>196</v>
      </c>
      <c r="B430" s="35" t="s">
        <v>3238</v>
      </c>
    </row>
    <row r="431" spans="1:2">
      <c r="A431" s="35" t="s">
        <v>1284</v>
      </c>
      <c r="B431" s="35" t="s">
        <v>1285</v>
      </c>
    </row>
    <row r="432" spans="1:2">
      <c r="A432" s="35" t="s">
        <v>1468</v>
      </c>
      <c r="B432" s="35" t="s">
        <v>1469</v>
      </c>
    </row>
    <row r="433" spans="1:2">
      <c r="A433" s="35" t="s">
        <v>1338</v>
      </c>
      <c r="B433" s="35" t="s">
        <v>1339</v>
      </c>
    </row>
    <row r="434" spans="1:2">
      <c r="A434" s="35" t="s">
        <v>1601</v>
      </c>
      <c r="B434" s="35" t="s">
        <v>1602</v>
      </c>
    </row>
    <row r="435" spans="1:2">
      <c r="A435" s="35" t="s">
        <v>1544</v>
      </c>
      <c r="B435" s="35" t="s">
        <v>1545</v>
      </c>
    </row>
    <row r="436" spans="1:2">
      <c r="A436" s="35" t="s">
        <v>1448</v>
      </c>
      <c r="B436" s="35" t="s">
        <v>1449</v>
      </c>
    </row>
    <row r="437" spans="1:2">
      <c r="A437" s="35" t="s">
        <v>1618</v>
      </c>
      <c r="B437" s="35" t="s">
        <v>1619</v>
      </c>
    </row>
    <row r="438" spans="1:2">
      <c r="A438" s="35" t="s">
        <v>1861</v>
      </c>
      <c r="B438" s="35" t="s">
        <v>1862</v>
      </c>
    </row>
    <row r="439" spans="1:2">
      <c r="A439" s="35" t="s">
        <v>1863</v>
      </c>
      <c r="B439" s="35" t="s">
        <v>1864</v>
      </c>
    </row>
    <row r="440" spans="1:2">
      <c r="A440" s="35" t="s">
        <v>1865</v>
      </c>
      <c r="B440" s="35" t="s">
        <v>1866</v>
      </c>
    </row>
    <row r="441" spans="1:2">
      <c r="A441" s="35" t="s">
        <v>1867</v>
      </c>
      <c r="B441" s="35" t="s">
        <v>1868</v>
      </c>
    </row>
    <row r="442" spans="1:2">
      <c r="A442" s="35" t="s">
        <v>1869</v>
      </c>
      <c r="B442" s="35" t="s">
        <v>1870</v>
      </c>
    </row>
    <row r="443" spans="1:2">
      <c r="A443" s="35" t="s">
        <v>3239</v>
      </c>
      <c r="B443" s="35" t="s">
        <v>3240</v>
      </c>
    </row>
    <row r="444" spans="1:2">
      <c r="A444" s="35" t="s">
        <v>3241</v>
      </c>
      <c r="B444" s="35" t="s">
        <v>3242</v>
      </c>
    </row>
    <row r="445" spans="1:2">
      <c r="A445" s="35" t="s">
        <v>3243</v>
      </c>
      <c r="B445" s="35" t="s">
        <v>3244</v>
      </c>
    </row>
    <row r="446" spans="1:2">
      <c r="A446" s="35" t="s">
        <v>3245</v>
      </c>
      <c r="B446" s="35" t="s">
        <v>3246</v>
      </c>
    </row>
    <row r="447" spans="1:2">
      <c r="A447" s="35" t="s">
        <v>3247</v>
      </c>
      <c r="B447" s="35" t="s">
        <v>3248</v>
      </c>
    </row>
    <row r="448" spans="1:2">
      <c r="A448" s="35" t="s">
        <v>145</v>
      </c>
      <c r="B448" s="35" t="s">
        <v>1201</v>
      </c>
    </row>
    <row r="449" spans="1:2">
      <c r="A449" s="35" t="s">
        <v>309</v>
      </c>
      <c r="B449" s="35" t="s">
        <v>1277</v>
      </c>
    </row>
    <row r="450" spans="1:2">
      <c r="A450" s="35" t="s">
        <v>144</v>
      </c>
      <c r="B450" s="35" t="s">
        <v>1207</v>
      </c>
    </row>
    <row r="451" spans="1:2">
      <c r="A451" s="35" t="s">
        <v>127</v>
      </c>
      <c r="B451" s="35" t="s">
        <v>1871</v>
      </c>
    </row>
    <row r="452" spans="1:2">
      <c r="A452" s="35" t="s">
        <v>378</v>
      </c>
      <c r="B452" s="35" t="s">
        <v>1872</v>
      </c>
    </row>
    <row r="453" spans="1:2">
      <c r="A453" s="35" t="s">
        <v>569</v>
      </c>
      <c r="B453" s="35" t="s">
        <v>1222</v>
      </c>
    </row>
    <row r="454" spans="1:2">
      <c r="A454" s="35" t="s">
        <v>1647</v>
      </c>
      <c r="B454" s="35" t="s">
        <v>1648</v>
      </c>
    </row>
    <row r="455" spans="1:2">
      <c r="A455" s="35" t="s">
        <v>1477</v>
      </c>
      <c r="B455" s="35" t="s">
        <v>1478</v>
      </c>
    </row>
    <row r="456" spans="1:2">
      <c r="A456" s="35" t="s">
        <v>1507</v>
      </c>
      <c r="B456" s="35" t="s">
        <v>1508</v>
      </c>
    </row>
    <row r="457" spans="1:2">
      <c r="A457" s="35" t="s">
        <v>1873</v>
      </c>
      <c r="B457" s="35" t="s">
        <v>1874</v>
      </c>
    </row>
    <row r="458" spans="1:2">
      <c r="A458" s="35" t="s">
        <v>3249</v>
      </c>
      <c r="B458" s="35" t="s">
        <v>3250</v>
      </c>
    </row>
    <row r="459" spans="1:2">
      <c r="A459" s="35" t="s">
        <v>269</v>
      </c>
      <c r="B459" s="35" t="s">
        <v>1875</v>
      </c>
    </row>
    <row r="460" spans="1:2">
      <c r="A460" s="35" t="s">
        <v>310</v>
      </c>
      <c r="B460" s="35" t="s">
        <v>1876</v>
      </c>
    </row>
    <row r="461" spans="1:2">
      <c r="A461" s="35" t="s">
        <v>1877</v>
      </c>
      <c r="B461" s="35" t="s">
        <v>1878</v>
      </c>
    </row>
    <row r="462" spans="1:2">
      <c r="A462" s="35" t="s">
        <v>1879</v>
      </c>
      <c r="B462" s="35" t="s">
        <v>1880</v>
      </c>
    </row>
    <row r="463" spans="1:2">
      <c r="A463" s="35" t="s">
        <v>1881</v>
      </c>
      <c r="B463" s="35" t="s">
        <v>1882</v>
      </c>
    </row>
    <row r="464" spans="1:2">
      <c r="A464" s="35" t="s">
        <v>1883</v>
      </c>
      <c r="B464" s="35" t="s">
        <v>1884</v>
      </c>
    </row>
    <row r="465" spans="1:2">
      <c r="A465" s="35" t="s">
        <v>1885</v>
      </c>
      <c r="B465" s="35" t="s">
        <v>1886</v>
      </c>
    </row>
    <row r="466" spans="1:2">
      <c r="A466" s="35" t="s">
        <v>1887</v>
      </c>
      <c r="B466" s="35" t="s">
        <v>1888</v>
      </c>
    </row>
    <row r="467" spans="1:2">
      <c r="A467" s="35" t="s">
        <v>311</v>
      </c>
      <c r="B467" s="35" t="s">
        <v>1889</v>
      </c>
    </row>
    <row r="468" spans="1:2">
      <c r="A468" s="35" t="s">
        <v>177</v>
      </c>
      <c r="B468" s="35" t="s">
        <v>3251</v>
      </c>
    </row>
    <row r="469" spans="1:2">
      <c r="A469" s="35" t="s">
        <v>141</v>
      </c>
      <c r="B469" s="35" t="s">
        <v>3252</v>
      </c>
    </row>
    <row r="470" spans="1:2">
      <c r="A470" s="35" t="s">
        <v>171</v>
      </c>
      <c r="B470" s="35" t="s">
        <v>3253</v>
      </c>
    </row>
    <row r="471" spans="1:2">
      <c r="A471" s="35" t="s">
        <v>440</v>
      </c>
      <c r="B471" s="35" t="s">
        <v>1326</v>
      </c>
    </row>
    <row r="472" spans="1:2">
      <c r="A472" s="35" t="s">
        <v>522</v>
      </c>
      <c r="B472" s="35" t="s">
        <v>1366</v>
      </c>
    </row>
    <row r="473" spans="1:2">
      <c r="A473" s="35" t="s">
        <v>1134</v>
      </c>
      <c r="B473" s="35" t="s">
        <v>1644</v>
      </c>
    </row>
    <row r="474" spans="1:2">
      <c r="A474" s="35" t="s">
        <v>1248</v>
      </c>
      <c r="B474" s="35" t="s">
        <v>1249</v>
      </c>
    </row>
    <row r="475" spans="1:2">
      <c r="A475" s="35" t="s">
        <v>1487</v>
      </c>
      <c r="B475" s="35" t="s">
        <v>1488</v>
      </c>
    </row>
    <row r="476" spans="1:2">
      <c r="A476" s="35" t="s">
        <v>1637</v>
      </c>
      <c r="B476" s="35" t="s">
        <v>1638</v>
      </c>
    </row>
    <row r="477" spans="1:2">
      <c r="A477" s="35" t="s">
        <v>1570</v>
      </c>
      <c r="B477" s="35" t="s">
        <v>1571</v>
      </c>
    </row>
    <row r="478" spans="1:2">
      <c r="A478" s="35" t="s">
        <v>1511</v>
      </c>
      <c r="B478" s="35" t="s">
        <v>1512</v>
      </c>
    </row>
    <row r="479" spans="1:2">
      <c r="A479" s="35" t="s">
        <v>1622</v>
      </c>
      <c r="B479" s="35" t="s">
        <v>1623</v>
      </c>
    </row>
    <row r="480" spans="1:2">
      <c r="A480" s="35" t="s">
        <v>1587</v>
      </c>
      <c r="B480" s="35" t="s">
        <v>1588</v>
      </c>
    </row>
    <row r="481" spans="1:2">
      <c r="A481" s="35" t="s">
        <v>1650</v>
      </c>
      <c r="B481" s="35" t="s">
        <v>1651</v>
      </c>
    </row>
    <row r="482" spans="1:2">
      <c r="A482" s="35" t="s">
        <v>1460</v>
      </c>
      <c r="B482" s="35" t="s">
        <v>1461</v>
      </c>
    </row>
    <row r="483" spans="1:2">
      <c r="A483" s="35" t="s">
        <v>1563</v>
      </c>
      <c r="B483" s="35" t="s">
        <v>1564</v>
      </c>
    </row>
    <row r="484" spans="1:2">
      <c r="A484" s="35" t="s">
        <v>1546</v>
      </c>
      <c r="B484" s="35" t="s">
        <v>1547</v>
      </c>
    </row>
    <row r="485" spans="1:2">
      <c r="A485" s="35" t="s">
        <v>1890</v>
      </c>
      <c r="B485" s="35" t="s">
        <v>1891</v>
      </c>
    </row>
    <row r="486" spans="1:2">
      <c r="A486" s="35" t="s">
        <v>1892</v>
      </c>
      <c r="B486" s="35" t="s">
        <v>1893</v>
      </c>
    </row>
    <row r="487" spans="1:2">
      <c r="A487" s="35" t="s">
        <v>1894</v>
      </c>
      <c r="B487" s="35" t="s">
        <v>1895</v>
      </c>
    </row>
    <row r="488" spans="1:2">
      <c r="A488" s="35" t="s">
        <v>1896</v>
      </c>
      <c r="B488" s="35" t="s">
        <v>1897</v>
      </c>
    </row>
    <row r="489" spans="1:2">
      <c r="A489" s="35" t="s">
        <v>1898</v>
      </c>
      <c r="B489" s="35" t="s">
        <v>1899</v>
      </c>
    </row>
    <row r="490" spans="1:2">
      <c r="A490" s="35" t="s">
        <v>1900</v>
      </c>
      <c r="B490" s="35" t="s">
        <v>1901</v>
      </c>
    </row>
    <row r="491" spans="1:2">
      <c r="A491" s="35" t="s">
        <v>1902</v>
      </c>
      <c r="B491" s="35" t="s">
        <v>1903</v>
      </c>
    </row>
    <row r="492" spans="1:2">
      <c r="A492" s="35" t="s">
        <v>1904</v>
      </c>
      <c r="B492" s="35" t="s">
        <v>1905</v>
      </c>
    </row>
    <row r="493" spans="1:2">
      <c r="A493" s="35" t="s">
        <v>1906</v>
      </c>
      <c r="B493" s="35" t="s">
        <v>1907</v>
      </c>
    </row>
    <row r="494" spans="1:2">
      <c r="A494" s="35" t="s">
        <v>1908</v>
      </c>
      <c r="B494" s="35" t="s">
        <v>1909</v>
      </c>
    </row>
    <row r="495" spans="1:2">
      <c r="A495" s="35" t="s">
        <v>1910</v>
      </c>
      <c r="B495" s="35" t="s">
        <v>1911</v>
      </c>
    </row>
    <row r="496" spans="1:2">
      <c r="A496" s="35" t="s">
        <v>1912</v>
      </c>
      <c r="B496" s="35" t="s">
        <v>1913</v>
      </c>
    </row>
    <row r="497" spans="1:2">
      <c r="A497" s="35" t="s">
        <v>1914</v>
      </c>
      <c r="B497" s="35" t="s">
        <v>1915</v>
      </c>
    </row>
    <row r="498" spans="1:2">
      <c r="A498" s="35" t="s">
        <v>1916</v>
      </c>
      <c r="B498" s="35" t="s">
        <v>1917</v>
      </c>
    </row>
    <row r="499" spans="1:2">
      <c r="A499" s="35" t="s">
        <v>1918</v>
      </c>
      <c r="B499" s="35" t="s">
        <v>1919</v>
      </c>
    </row>
    <row r="500" spans="1:2">
      <c r="A500" s="35" t="s">
        <v>1920</v>
      </c>
      <c r="B500" s="35" t="s">
        <v>1921</v>
      </c>
    </row>
    <row r="501" spans="1:2">
      <c r="A501" s="35" t="s">
        <v>3254</v>
      </c>
      <c r="B501" s="35" t="s">
        <v>3255</v>
      </c>
    </row>
    <row r="502" spans="1:2">
      <c r="A502" s="35" t="s">
        <v>3256</v>
      </c>
      <c r="B502" s="35" t="s">
        <v>3257</v>
      </c>
    </row>
    <row r="503" spans="1:2">
      <c r="A503" s="35" t="s">
        <v>3258</v>
      </c>
      <c r="B503" s="35" t="s">
        <v>3259</v>
      </c>
    </row>
    <row r="504" spans="1:2">
      <c r="A504" s="35" t="s">
        <v>3260</v>
      </c>
      <c r="B504" s="35" t="s">
        <v>3261</v>
      </c>
    </row>
    <row r="505" spans="1:2">
      <c r="A505" s="35" t="s">
        <v>3262</v>
      </c>
      <c r="B505" s="35" t="s">
        <v>3263</v>
      </c>
    </row>
    <row r="506" spans="1:2">
      <c r="A506" s="35" t="s">
        <v>3264</v>
      </c>
      <c r="B506" s="35" t="s">
        <v>3265</v>
      </c>
    </row>
    <row r="507" spans="1:2">
      <c r="A507" s="35" t="s">
        <v>3266</v>
      </c>
      <c r="B507" s="35" t="s">
        <v>3267</v>
      </c>
    </row>
    <row r="508" spans="1:2">
      <c r="A508" s="35" t="s">
        <v>3268</v>
      </c>
      <c r="B508" s="35" t="s">
        <v>3269</v>
      </c>
    </row>
    <row r="509" spans="1:2">
      <c r="A509" s="35" t="s">
        <v>514</v>
      </c>
      <c r="B509" s="35" t="s">
        <v>3270</v>
      </c>
    </row>
    <row r="510" spans="1:2">
      <c r="A510" s="35" t="s">
        <v>615</v>
      </c>
      <c r="B510" s="35" t="s">
        <v>1377</v>
      </c>
    </row>
    <row r="511" spans="1:2">
      <c r="A511" s="35" t="s">
        <v>282</v>
      </c>
      <c r="B511" s="35" t="s">
        <v>3271</v>
      </c>
    </row>
    <row r="512" spans="1:2">
      <c r="A512" s="35" t="s">
        <v>3272</v>
      </c>
      <c r="B512" s="35" t="s">
        <v>3273</v>
      </c>
    </row>
    <row r="513" spans="1:2">
      <c r="A513" s="35" t="s">
        <v>3274</v>
      </c>
      <c r="B513" s="35" t="s">
        <v>3275</v>
      </c>
    </row>
    <row r="514" spans="1:2">
      <c r="A514" s="35" t="s">
        <v>3276</v>
      </c>
      <c r="B514" s="35" t="s">
        <v>3277</v>
      </c>
    </row>
    <row r="515" spans="1:2">
      <c r="A515" s="35" t="s">
        <v>3278</v>
      </c>
      <c r="B515" s="35" t="s">
        <v>3279</v>
      </c>
    </row>
    <row r="516" spans="1:2">
      <c r="A516" s="35" t="s">
        <v>3280</v>
      </c>
      <c r="B516" s="35" t="s">
        <v>1331</v>
      </c>
    </row>
    <row r="517" spans="1:2">
      <c r="A517" s="35" t="s">
        <v>260</v>
      </c>
      <c r="B517" s="35" t="s">
        <v>1922</v>
      </c>
    </row>
    <row r="518" spans="1:2">
      <c r="A518" s="35" t="s">
        <v>186</v>
      </c>
      <c r="B518" s="35" t="s">
        <v>1923</v>
      </c>
    </row>
    <row r="519" spans="1:2">
      <c r="A519" s="35" t="s">
        <v>283</v>
      </c>
      <c r="B519" s="35" t="s">
        <v>1226</v>
      </c>
    </row>
    <row r="520" spans="1:2">
      <c r="A520" s="35" t="s">
        <v>441</v>
      </c>
      <c r="B520" s="35" t="s">
        <v>1427</v>
      </c>
    </row>
    <row r="521" spans="1:2">
      <c r="A521" s="35" t="s">
        <v>1590</v>
      </c>
      <c r="B521" s="35" t="s">
        <v>1591</v>
      </c>
    </row>
    <row r="522" spans="1:2">
      <c r="A522" s="35" t="s">
        <v>1924</v>
      </c>
      <c r="B522" s="35" t="s">
        <v>1925</v>
      </c>
    </row>
    <row r="523" spans="1:2">
      <c r="A523" s="35" t="s">
        <v>1926</v>
      </c>
      <c r="B523" s="35" t="s">
        <v>3281</v>
      </c>
    </row>
    <row r="524" spans="1:2">
      <c r="A524" s="35" t="s">
        <v>1927</v>
      </c>
      <c r="B524" s="35" t="s">
        <v>1928</v>
      </c>
    </row>
    <row r="525" spans="1:2">
      <c r="A525" s="35" t="s">
        <v>1929</v>
      </c>
      <c r="B525" s="35" t="s">
        <v>1930</v>
      </c>
    </row>
    <row r="526" spans="1:2">
      <c r="A526" s="35" t="s">
        <v>1931</v>
      </c>
      <c r="B526" s="35" t="s">
        <v>1932</v>
      </c>
    </row>
    <row r="527" spans="1:2">
      <c r="A527" s="35" t="s">
        <v>1933</v>
      </c>
      <c r="B527" s="35" t="s">
        <v>1934</v>
      </c>
    </row>
    <row r="528" spans="1:2">
      <c r="A528" s="35" t="s">
        <v>1935</v>
      </c>
      <c r="B528" s="35" t="s">
        <v>1936</v>
      </c>
    </row>
    <row r="529" spans="1:2">
      <c r="A529" s="35" t="s">
        <v>1937</v>
      </c>
      <c r="B529" s="35" t="s">
        <v>1938</v>
      </c>
    </row>
    <row r="530" spans="1:2">
      <c r="A530" s="35" t="s">
        <v>1939</v>
      </c>
      <c r="B530" s="35" t="s">
        <v>1940</v>
      </c>
    </row>
    <row r="531" spans="1:2">
      <c r="A531" s="35" t="s">
        <v>3282</v>
      </c>
      <c r="B531" s="35" t="s">
        <v>3283</v>
      </c>
    </row>
    <row r="532" spans="1:2">
      <c r="A532" s="35" t="s">
        <v>3284</v>
      </c>
      <c r="B532" s="35" t="s">
        <v>3285</v>
      </c>
    </row>
    <row r="533" spans="1:2">
      <c r="A533" s="35" t="s">
        <v>172</v>
      </c>
      <c r="B533" s="35" t="s">
        <v>1941</v>
      </c>
    </row>
    <row r="534" spans="1:2">
      <c r="A534" s="35" t="s">
        <v>270</v>
      </c>
      <c r="B534" s="35" t="s">
        <v>1542</v>
      </c>
    </row>
    <row r="535" spans="1:2">
      <c r="A535" s="35" t="s">
        <v>379</v>
      </c>
      <c r="B535" s="35" t="s">
        <v>1313</v>
      </c>
    </row>
    <row r="536" spans="1:2">
      <c r="A536" s="35" t="s">
        <v>341</v>
      </c>
      <c r="B536" s="35" t="s">
        <v>1474</v>
      </c>
    </row>
    <row r="537" spans="1:2">
      <c r="A537" s="35" t="s">
        <v>129</v>
      </c>
      <c r="B537" s="35" t="s">
        <v>1323</v>
      </c>
    </row>
    <row r="538" spans="1:2">
      <c r="A538" s="35" t="s">
        <v>124</v>
      </c>
      <c r="B538" s="35" t="s">
        <v>3286</v>
      </c>
    </row>
    <row r="539" spans="1:2">
      <c r="A539" s="35" t="s">
        <v>232</v>
      </c>
      <c r="B539" s="35" t="s">
        <v>1630</v>
      </c>
    </row>
    <row r="540" spans="1:2">
      <c r="A540" s="35" t="s">
        <v>126</v>
      </c>
      <c r="B540" s="35" t="s">
        <v>1522</v>
      </c>
    </row>
    <row r="541" spans="1:2">
      <c r="A541" s="35" t="s">
        <v>1549</v>
      </c>
      <c r="B541" s="35" t="s">
        <v>1550</v>
      </c>
    </row>
    <row r="542" spans="1:2">
      <c r="A542" s="35" t="s">
        <v>1141</v>
      </c>
      <c r="B542" s="35" t="s">
        <v>1432</v>
      </c>
    </row>
    <row r="543" spans="1:2">
      <c r="A543" s="35" t="s">
        <v>1529</v>
      </c>
      <c r="B543" s="35" t="s">
        <v>1530</v>
      </c>
    </row>
    <row r="544" spans="1:2">
      <c r="A544" s="35" t="s">
        <v>1942</v>
      </c>
      <c r="B544" s="35" t="s">
        <v>1943</v>
      </c>
    </row>
    <row r="545" spans="1:2">
      <c r="A545" s="35" t="s">
        <v>1944</v>
      </c>
      <c r="B545" s="35" t="s">
        <v>1945</v>
      </c>
    </row>
    <row r="546" spans="1:2">
      <c r="A546" s="35" t="s">
        <v>1946</v>
      </c>
      <c r="B546" s="35" t="s">
        <v>1947</v>
      </c>
    </row>
    <row r="547" spans="1:2">
      <c r="A547" s="35" t="s">
        <v>3287</v>
      </c>
      <c r="B547" s="35" t="s">
        <v>3288</v>
      </c>
    </row>
    <row r="548" spans="1:2">
      <c r="A548" s="35" t="s">
        <v>3289</v>
      </c>
      <c r="B548" s="35" t="s">
        <v>3290</v>
      </c>
    </row>
    <row r="549" spans="1:2">
      <c r="A549" s="35" t="s">
        <v>442</v>
      </c>
      <c r="B549" s="35" t="s">
        <v>1603</v>
      </c>
    </row>
    <row r="550" spans="1:2">
      <c r="A550" s="35" t="s">
        <v>443</v>
      </c>
      <c r="B550" s="35" t="s">
        <v>1405</v>
      </c>
    </row>
    <row r="551" spans="1:2">
      <c r="A551" s="35" t="s">
        <v>173</v>
      </c>
      <c r="B551" s="35" t="s">
        <v>1948</v>
      </c>
    </row>
    <row r="552" spans="1:2">
      <c r="A552" s="35" t="s">
        <v>1949</v>
      </c>
      <c r="B552" s="35" t="s">
        <v>1950</v>
      </c>
    </row>
    <row r="553" spans="1:2">
      <c r="A553" s="35" t="s">
        <v>1951</v>
      </c>
      <c r="B553" s="35" t="s">
        <v>1952</v>
      </c>
    </row>
    <row r="554" spans="1:2">
      <c r="A554" s="35" t="s">
        <v>1953</v>
      </c>
      <c r="B554" s="35" t="s">
        <v>1954</v>
      </c>
    </row>
    <row r="555" spans="1:2">
      <c r="A555" s="35" t="s">
        <v>1955</v>
      </c>
      <c r="B555" s="35" t="s">
        <v>1956</v>
      </c>
    </row>
    <row r="556" spans="1:2">
      <c r="A556" s="35" t="s">
        <v>1957</v>
      </c>
      <c r="B556" s="35" t="s">
        <v>1958</v>
      </c>
    </row>
    <row r="557" spans="1:2">
      <c r="A557" s="35" t="s">
        <v>151</v>
      </c>
      <c r="B557" s="35" t="s">
        <v>1370</v>
      </c>
    </row>
    <row r="558" spans="1:2">
      <c r="A558" s="35" t="s">
        <v>164</v>
      </c>
      <c r="B558" s="35" t="s">
        <v>1497</v>
      </c>
    </row>
    <row r="559" spans="1:2">
      <c r="A559" s="35" t="s">
        <v>139</v>
      </c>
      <c r="B559" s="35" t="s">
        <v>1959</v>
      </c>
    </row>
    <row r="560" spans="1:2">
      <c r="A560" s="35" t="s">
        <v>444</v>
      </c>
      <c r="B560" s="35" t="s">
        <v>1393</v>
      </c>
    </row>
    <row r="561" spans="1:2">
      <c r="A561" s="35" t="s">
        <v>1960</v>
      </c>
      <c r="B561" s="35" t="s">
        <v>1961</v>
      </c>
    </row>
    <row r="562" spans="1:2">
      <c r="A562" s="35" t="s">
        <v>1962</v>
      </c>
      <c r="B562" s="35" t="s">
        <v>1963</v>
      </c>
    </row>
    <row r="563" spans="1:2">
      <c r="A563" s="35" t="s">
        <v>1964</v>
      </c>
      <c r="B563" s="35" t="s">
        <v>1965</v>
      </c>
    </row>
    <row r="564" spans="1:2">
      <c r="A564" s="35" t="s">
        <v>1966</v>
      </c>
      <c r="B564" s="35" t="s">
        <v>1967</v>
      </c>
    </row>
    <row r="565" spans="1:2">
      <c r="A565" s="35" t="s">
        <v>1968</v>
      </c>
      <c r="B565" s="35" t="s">
        <v>1969</v>
      </c>
    </row>
    <row r="566" spans="1:2">
      <c r="A566" s="35" t="s">
        <v>1970</v>
      </c>
      <c r="B566" s="35" t="s">
        <v>1971</v>
      </c>
    </row>
    <row r="567" spans="1:2">
      <c r="A567" s="35" t="s">
        <v>445</v>
      </c>
      <c r="B567" s="35" t="s">
        <v>1972</v>
      </c>
    </row>
    <row r="568" spans="1:2">
      <c r="A568" s="35" t="s">
        <v>342</v>
      </c>
      <c r="B568" s="35" t="s">
        <v>1973</v>
      </c>
    </row>
    <row r="569" spans="1:2">
      <c r="A569" s="35" t="s">
        <v>1974</v>
      </c>
      <c r="B569" s="35" t="s">
        <v>3291</v>
      </c>
    </row>
    <row r="570" spans="1:2">
      <c r="A570" s="35" t="s">
        <v>1975</v>
      </c>
      <c r="B570" s="35" t="s">
        <v>1976</v>
      </c>
    </row>
    <row r="571" spans="1:2">
      <c r="A571" s="35" t="s">
        <v>1977</v>
      </c>
      <c r="B571" s="35" t="s">
        <v>1978</v>
      </c>
    </row>
    <row r="572" spans="1:2">
      <c r="A572" s="35" t="s">
        <v>1979</v>
      </c>
      <c r="B572" s="35" t="s">
        <v>1980</v>
      </c>
    </row>
    <row r="573" spans="1:2">
      <c r="A573" s="35" t="s">
        <v>1981</v>
      </c>
      <c r="B573" s="35" t="s">
        <v>1982</v>
      </c>
    </row>
    <row r="574" spans="1:2">
      <c r="A574" s="35" t="s">
        <v>1983</v>
      </c>
      <c r="B574" s="35" t="s">
        <v>1984</v>
      </c>
    </row>
    <row r="575" spans="1:2">
      <c r="A575" s="35" t="s">
        <v>446</v>
      </c>
      <c r="B575" s="35" t="s">
        <v>3292</v>
      </c>
    </row>
    <row r="576" spans="1:2">
      <c r="A576" s="35" t="s">
        <v>447</v>
      </c>
      <c r="B576" s="35" t="s">
        <v>1442</v>
      </c>
    </row>
    <row r="577" spans="1:2">
      <c r="A577" s="35" t="s">
        <v>284</v>
      </c>
      <c r="B577" s="35" t="s">
        <v>1297</v>
      </c>
    </row>
    <row r="578" spans="1:2">
      <c r="A578" s="35" t="s">
        <v>343</v>
      </c>
      <c r="B578" s="35" t="s">
        <v>3293</v>
      </c>
    </row>
    <row r="579" spans="1:2">
      <c r="A579" s="35" t="s">
        <v>448</v>
      </c>
      <c r="B579" s="35" t="s">
        <v>3294</v>
      </c>
    </row>
    <row r="580" spans="1:2">
      <c r="A580" s="35" t="s">
        <v>197</v>
      </c>
      <c r="B580" s="35" t="s">
        <v>1200</v>
      </c>
    </row>
    <row r="581" spans="1:2">
      <c r="A581" s="35" t="s">
        <v>555</v>
      </c>
      <c r="B581" s="35" t="s">
        <v>1217</v>
      </c>
    </row>
    <row r="582" spans="1:2">
      <c r="A582" s="35" t="s">
        <v>285</v>
      </c>
      <c r="B582" s="35" t="s">
        <v>1282</v>
      </c>
    </row>
    <row r="583" spans="1:2">
      <c r="A583" s="35" t="s">
        <v>380</v>
      </c>
      <c r="B583" s="35" t="s">
        <v>3295</v>
      </c>
    </row>
    <row r="584" spans="1:2">
      <c r="A584" s="35" t="s">
        <v>312</v>
      </c>
      <c r="B584" s="35" t="s">
        <v>1227</v>
      </c>
    </row>
    <row r="585" spans="1:2">
      <c r="A585" s="35" t="s">
        <v>1502</v>
      </c>
      <c r="B585" s="35" t="s">
        <v>1503</v>
      </c>
    </row>
    <row r="586" spans="1:2">
      <c r="A586" s="35" t="s">
        <v>1985</v>
      </c>
      <c r="B586" s="35" t="s">
        <v>1986</v>
      </c>
    </row>
    <row r="587" spans="1:2">
      <c r="A587" s="35" t="s">
        <v>1987</v>
      </c>
      <c r="B587" s="35" t="s">
        <v>3296</v>
      </c>
    </row>
    <row r="588" spans="1:2">
      <c r="A588" s="35" t="s">
        <v>1988</v>
      </c>
      <c r="B588" s="35" t="s">
        <v>1989</v>
      </c>
    </row>
    <row r="589" spans="1:2">
      <c r="A589" s="35" t="s">
        <v>1990</v>
      </c>
      <c r="B589" s="35" t="s">
        <v>1991</v>
      </c>
    </row>
    <row r="590" spans="1:2">
      <c r="A590" s="35" t="s">
        <v>1992</v>
      </c>
      <c r="B590" s="35" t="s">
        <v>1993</v>
      </c>
    </row>
    <row r="591" spans="1:2">
      <c r="A591" s="35" t="s">
        <v>1994</v>
      </c>
      <c r="B591" s="35" t="s">
        <v>3297</v>
      </c>
    </row>
    <row r="592" spans="1:2">
      <c r="A592" s="35" t="s">
        <v>1995</v>
      </c>
      <c r="B592" s="35" t="s">
        <v>1996</v>
      </c>
    </row>
    <row r="593" spans="1:2">
      <c r="A593" s="35" t="s">
        <v>1997</v>
      </c>
      <c r="B593" s="35" t="s">
        <v>3298</v>
      </c>
    </row>
    <row r="594" spans="1:2">
      <c r="A594" s="35" t="s">
        <v>1998</v>
      </c>
      <c r="B594" s="35" t="s">
        <v>3299</v>
      </c>
    </row>
    <row r="595" spans="1:2">
      <c r="A595" s="35" t="s">
        <v>1999</v>
      </c>
      <c r="B595" s="35" t="s">
        <v>3300</v>
      </c>
    </row>
    <row r="596" spans="1:2">
      <c r="A596" s="35" t="s">
        <v>2000</v>
      </c>
      <c r="B596" s="35" t="s">
        <v>3301</v>
      </c>
    </row>
    <row r="597" spans="1:2">
      <c r="A597" s="35" t="s">
        <v>2001</v>
      </c>
      <c r="B597" s="35" t="s">
        <v>3302</v>
      </c>
    </row>
    <row r="598" spans="1:2">
      <c r="A598" s="35" t="s">
        <v>2002</v>
      </c>
      <c r="B598" s="35" t="s">
        <v>2003</v>
      </c>
    </row>
    <row r="599" spans="1:2">
      <c r="A599" s="35" t="s">
        <v>2004</v>
      </c>
      <c r="B599" s="35" t="s">
        <v>2005</v>
      </c>
    </row>
    <row r="600" spans="1:2">
      <c r="A600" s="35" t="s">
        <v>3303</v>
      </c>
      <c r="B600" s="35" t="s">
        <v>3304</v>
      </c>
    </row>
    <row r="601" spans="1:2">
      <c r="A601" s="35" t="s">
        <v>3305</v>
      </c>
      <c r="B601" s="35" t="s">
        <v>3306</v>
      </c>
    </row>
    <row r="602" spans="1:2">
      <c r="A602" s="35" t="s">
        <v>3307</v>
      </c>
      <c r="B602" s="35" t="s">
        <v>3308</v>
      </c>
    </row>
    <row r="603" spans="1:2">
      <c r="A603" s="35" t="s">
        <v>3309</v>
      </c>
      <c r="B603" s="35" t="s">
        <v>3310</v>
      </c>
    </row>
    <row r="604" spans="1:2">
      <c r="A604" s="35" t="s">
        <v>3311</v>
      </c>
      <c r="B604" s="35" t="s">
        <v>3312</v>
      </c>
    </row>
    <row r="605" spans="1:2">
      <c r="A605" s="35" t="s">
        <v>3313</v>
      </c>
      <c r="B605" s="35" t="s">
        <v>3314</v>
      </c>
    </row>
    <row r="606" spans="1:2">
      <c r="A606" s="35" t="s">
        <v>3315</v>
      </c>
      <c r="B606" s="35" t="s">
        <v>3316</v>
      </c>
    </row>
    <row r="607" spans="1:2">
      <c r="A607" s="35" t="s">
        <v>3317</v>
      </c>
      <c r="B607" s="35" t="s">
        <v>3318</v>
      </c>
    </row>
    <row r="608" spans="1:2">
      <c r="A608" s="35" t="s">
        <v>3319</v>
      </c>
      <c r="B608" s="35" t="s">
        <v>3320</v>
      </c>
    </row>
    <row r="609" spans="1:2">
      <c r="A609" s="35" t="s">
        <v>3321</v>
      </c>
      <c r="B609" s="35" t="s">
        <v>3322</v>
      </c>
    </row>
    <row r="610" spans="1:2">
      <c r="A610" s="35" t="s">
        <v>3323</v>
      </c>
      <c r="B610" s="35" t="s">
        <v>3324</v>
      </c>
    </row>
    <row r="611" spans="1:2">
      <c r="A611" s="35" t="s">
        <v>3325</v>
      </c>
      <c r="B611" s="35" t="s">
        <v>3326</v>
      </c>
    </row>
    <row r="612" spans="1:2">
      <c r="A612" t="s">
        <v>3327</v>
      </c>
      <c r="B612" t="s">
        <v>3328</v>
      </c>
    </row>
    <row r="613" spans="1:2">
      <c r="A613" t="s">
        <v>3329</v>
      </c>
      <c r="B613" t="s">
        <v>3330</v>
      </c>
    </row>
    <row r="614" spans="1:2">
      <c r="A614" t="s">
        <v>3331</v>
      </c>
      <c r="B614" t="s">
        <v>3332</v>
      </c>
    </row>
    <row r="615" spans="1:2">
      <c r="A615" t="s">
        <v>3333</v>
      </c>
      <c r="B615" t="s">
        <v>3334</v>
      </c>
    </row>
    <row r="616" spans="1:2">
      <c r="A616" t="s">
        <v>449</v>
      </c>
      <c r="B616" t="s">
        <v>1309</v>
      </c>
    </row>
    <row r="617" spans="1:2">
      <c r="A617" t="s">
        <v>286</v>
      </c>
      <c r="B617" t="s">
        <v>3335</v>
      </c>
    </row>
    <row r="618" spans="1:2">
      <c r="A618" t="s">
        <v>313</v>
      </c>
      <c r="B618" t="s">
        <v>1214</v>
      </c>
    </row>
    <row r="619" spans="1:2">
      <c r="A619" t="s">
        <v>2006</v>
      </c>
      <c r="B619" t="s">
        <v>3336</v>
      </c>
    </row>
    <row r="620" spans="1:2">
      <c r="A620" t="s">
        <v>2007</v>
      </c>
      <c r="B620" t="s">
        <v>2008</v>
      </c>
    </row>
    <row r="621" spans="1:2">
      <c r="A621" t="s">
        <v>2009</v>
      </c>
      <c r="B621" t="s">
        <v>2010</v>
      </c>
    </row>
    <row r="622" spans="1:2">
      <c r="A622" t="s">
        <v>2011</v>
      </c>
      <c r="B622" t="s">
        <v>2012</v>
      </c>
    </row>
    <row r="623" spans="1:2">
      <c r="A623" t="s">
        <v>2013</v>
      </c>
      <c r="B623" t="s">
        <v>2014</v>
      </c>
    </row>
    <row r="624" spans="1:2">
      <c r="A624" t="s">
        <v>2015</v>
      </c>
      <c r="B624" t="s">
        <v>2016</v>
      </c>
    </row>
    <row r="625" spans="1:2">
      <c r="A625" t="s">
        <v>575</v>
      </c>
      <c r="B625" t="s">
        <v>1332</v>
      </c>
    </row>
    <row r="626" spans="1:2">
      <c r="A626" t="s">
        <v>450</v>
      </c>
      <c r="B626" t="s">
        <v>1352</v>
      </c>
    </row>
    <row r="627" spans="1:2">
      <c r="A627" t="s">
        <v>515</v>
      </c>
      <c r="B627" t="s">
        <v>1318</v>
      </c>
    </row>
    <row r="628" spans="1:2">
      <c r="A628" t="s">
        <v>188</v>
      </c>
      <c r="B628" t="s">
        <v>1276</v>
      </c>
    </row>
    <row r="629" spans="1:2">
      <c r="A629" t="s">
        <v>2017</v>
      </c>
      <c r="B629" t="s">
        <v>2018</v>
      </c>
    </row>
    <row r="630" spans="1:2">
      <c r="A630" t="s">
        <v>2019</v>
      </c>
      <c r="B630" t="s">
        <v>2020</v>
      </c>
    </row>
    <row r="631" spans="1:2">
      <c r="A631" t="s">
        <v>541</v>
      </c>
      <c r="B631" t="s">
        <v>3337</v>
      </c>
    </row>
    <row r="632" spans="1:2">
      <c r="A632" t="s">
        <v>236</v>
      </c>
      <c r="B632" t="s">
        <v>1203</v>
      </c>
    </row>
    <row r="633" spans="1:2">
      <c r="A633" t="s">
        <v>209</v>
      </c>
      <c r="B633" t="s">
        <v>3338</v>
      </c>
    </row>
    <row r="634" spans="1:2">
      <c r="A634" t="s">
        <v>381</v>
      </c>
      <c r="B634" t="s">
        <v>1228</v>
      </c>
    </row>
    <row r="635" spans="1:2">
      <c r="A635" t="s">
        <v>616</v>
      </c>
      <c r="B635" t="s">
        <v>1304</v>
      </c>
    </row>
    <row r="636" spans="1:2">
      <c r="A636" t="s">
        <v>382</v>
      </c>
      <c r="B636" t="s">
        <v>1389</v>
      </c>
    </row>
    <row r="637" spans="1:2">
      <c r="A637" t="s">
        <v>1293</v>
      </c>
      <c r="B637" t="s">
        <v>2022</v>
      </c>
    </row>
    <row r="638" spans="1:2">
      <c r="A638" t="s">
        <v>2023</v>
      </c>
      <c r="B638" t="s">
        <v>2024</v>
      </c>
    </row>
    <row r="639" spans="1:2">
      <c r="A639" t="s">
        <v>2025</v>
      </c>
      <c r="B639" t="s">
        <v>3339</v>
      </c>
    </row>
    <row r="640" spans="1:2">
      <c r="A640" t="s">
        <v>2026</v>
      </c>
      <c r="B640" t="s">
        <v>3340</v>
      </c>
    </row>
    <row r="641" spans="1:2">
      <c r="A641" t="s">
        <v>2027</v>
      </c>
      <c r="B641" t="s">
        <v>3341</v>
      </c>
    </row>
    <row r="642" spans="1:2">
      <c r="A642" t="s">
        <v>2028</v>
      </c>
      <c r="B642" t="s">
        <v>3342</v>
      </c>
    </row>
    <row r="643" spans="1:2">
      <c r="A643" t="s">
        <v>2029</v>
      </c>
      <c r="B643" t="s">
        <v>3343</v>
      </c>
    </row>
    <row r="644" spans="1:2">
      <c r="A644" t="s">
        <v>2030</v>
      </c>
      <c r="B644" t="s">
        <v>3344</v>
      </c>
    </row>
    <row r="645" spans="1:2">
      <c r="A645" t="s">
        <v>2031</v>
      </c>
      <c r="B645" t="s">
        <v>2032</v>
      </c>
    </row>
    <row r="646" spans="1:2">
      <c r="A646" t="s">
        <v>2033</v>
      </c>
      <c r="B646" t="s">
        <v>2034</v>
      </c>
    </row>
    <row r="647" spans="1:2">
      <c r="A647" t="s">
        <v>2035</v>
      </c>
      <c r="B647" t="s">
        <v>2036</v>
      </c>
    </row>
    <row r="648" spans="1:2">
      <c r="A648" t="s">
        <v>2037</v>
      </c>
      <c r="B648" t="s">
        <v>2038</v>
      </c>
    </row>
    <row r="649" spans="1:2">
      <c r="A649" t="s">
        <v>2039</v>
      </c>
      <c r="B649" t="s">
        <v>3345</v>
      </c>
    </row>
    <row r="650" spans="1:2">
      <c r="A650" t="s">
        <v>2040</v>
      </c>
      <c r="B650" t="s">
        <v>2041</v>
      </c>
    </row>
    <row r="651" spans="1:2">
      <c r="A651" t="s">
        <v>2042</v>
      </c>
      <c r="B651" t="s">
        <v>2043</v>
      </c>
    </row>
    <row r="652" spans="1:2">
      <c r="A652" t="s">
        <v>2044</v>
      </c>
      <c r="B652" t="s">
        <v>2045</v>
      </c>
    </row>
    <row r="653" spans="1:2">
      <c r="A653" t="s">
        <v>3346</v>
      </c>
      <c r="B653" t="s">
        <v>3347</v>
      </c>
    </row>
    <row r="654" spans="1:2">
      <c r="A654" t="s">
        <v>3348</v>
      </c>
      <c r="B654" t="s">
        <v>3349</v>
      </c>
    </row>
    <row r="655" spans="1:2">
      <c r="A655" t="s">
        <v>3350</v>
      </c>
      <c r="B655" t="s">
        <v>3351</v>
      </c>
    </row>
    <row r="656" spans="1:2">
      <c r="A656" t="s">
        <v>3352</v>
      </c>
      <c r="B656" t="s">
        <v>3353</v>
      </c>
    </row>
    <row r="657" spans="1:2">
      <c r="A657" t="s">
        <v>3354</v>
      </c>
      <c r="B657" t="s">
        <v>3355</v>
      </c>
    </row>
    <row r="658" spans="1:2">
      <c r="A658" t="s">
        <v>3356</v>
      </c>
      <c r="B658" t="s">
        <v>3357</v>
      </c>
    </row>
    <row r="659" spans="1:2">
      <c r="A659" t="s">
        <v>3358</v>
      </c>
      <c r="B659" t="s">
        <v>3359</v>
      </c>
    </row>
    <row r="660" spans="1:2">
      <c r="A660" t="s">
        <v>3360</v>
      </c>
      <c r="B660" t="s">
        <v>3361</v>
      </c>
    </row>
    <row r="661" spans="1:2">
      <c r="A661" t="s">
        <v>3362</v>
      </c>
      <c r="B661" t="s">
        <v>3363</v>
      </c>
    </row>
    <row r="662" spans="1:2">
      <c r="A662" t="s">
        <v>3364</v>
      </c>
      <c r="B662" t="s">
        <v>3365</v>
      </c>
    </row>
    <row r="663" spans="1:2">
      <c r="A663" t="s">
        <v>3366</v>
      </c>
      <c r="B663" t="s">
        <v>3367</v>
      </c>
    </row>
    <row r="664" spans="1:2">
      <c r="A664" t="s">
        <v>3368</v>
      </c>
      <c r="B664" t="s">
        <v>2021</v>
      </c>
    </row>
    <row r="665" spans="1:2">
      <c r="A665" t="s">
        <v>287</v>
      </c>
      <c r="B665" t="s">
        <v>1447</v>
      </c>
    </row>
    <row r="666" spans="1:2">
      <c r="A666" t="s">
        <v>210</v>
      </c>
      <c r="B666" t="s">
        <v>1182</v>
      </c>
    </row>
    <row r="667" spans="1:2">
      <c r="A667" t="s">
        <v>1175</v>
      </c>
      <c r="B667" t="s">
        <v>1176</v>
      </c>
    </row>
    <row r="668" spans="1:2">
      <c r="A668" t="s">
        <v>2046</v>
      </c>
      <c r="B668" t="s">
        <v>2047</v>
      </c>
    </row>
    <row r="669" spans="1:2">
      <c r="A669" t="s">
        <v>2858</v>
      </c>
      <c r="B669" t="s">
        <v>3369</v>
      </c>
    </row>
    <row r="670" spans="1:2">
      <c r="A670" t="s">
        <v>451</v>
      </c>
      <c r="B670" t="s">
        <v>1421</v>
      </c>
    </row>
    <row r="671" spans="1:2">
      <c r="A671" t="s">
        <v>587</v>
      </c>
      <c r="B671" t="s">
        <v>1262</v>
      </c>
    </row>
    <row r="672" spans="1:2">
      <c r="A672" t="s">
        <v>585</v>
      </c>
      <c r="B672" t="s">
        <v>1169</v>
      </c>
    </row>
    <row r="673" spans="1:2">
      <c r="A673" t="s">
        <v>591</v>
      </c>
      <c r="B673" t="s">
        <v>1204</v>
      </c>
    </row>
    <row r="674" spans="1:2">
      <c r="A674" t="s">
        <v>523</v>
      </c>
      <c r="B674" t="s">
        <v>1289</v>
      </c>
    </row>
    <row r="675" spans="1:2">
      <c r="A675" t="s">
        <v>183</v>
      </c>
      <c r="B675" t="s">
        <v>1475</v>
      </c>
    </row>
    <row r="676" spans="1:2">
      <c r="A676" t="s">
        <v>314</v>
      </c>
      <c r="B676" t="s">
        <v>3370</v>
      </c>
    </row>
    <row r="677" spans="1:2">
      <c r="A677" t="s">
        <v>452</v>
      </c>
      <c r="B677" t="s">
        <v>3371</v>
      </c>
    </row>
    <row r="678" spans="1:2">
      <c r="A678" t="s">
        <v>542</v>
      </c>
      <c r="B678" t="s">
        <v>1195</v>
      </c>
    </row>
    <row r="679" spans="1:2">
      <c r="A679" t="s">
        <v>2048</v>
      </c>
      <c r="B679" t="s">
        <v>2049</v>
      </c>
    </row>
    <row r="680" spans="1:2">
      <c r="A680" t="s">
        <v>2050</v>
      </c>
      <c r="B680" t="s">
        <v>2051</v>
      </c>
    </row>
    <row r="681" spans="1:2">
      <c r="A681" t="s">
        <v>3372</v>
      </c>
      <c r="B681" t="s">
        <v>3373</v>
      </c>
    </row>
    <row r="682" spans="1:2">
      <c r="A682" t="s">
        <v>3374</v>
      </c>
      <c r="B682" t="s">
        <v>3375</v>
      </c>
    </row>
    <row r="683" spans="1:2">
      <c r="A683" t="s">
        <v>3376</v>
      </c>
      <c r="B683" t="s">
        <v>3377</v>
      </c>
    </row>
    <row r="684" spans="1:2">
      <c r="A684" t="s">
        <v>3378</v>
      </c>
      <c r="B684" t="s">
        <v>3379</v>
      </c>
    </row>
    <row r="685" spans="1:2">
      <c r="A685" t="s">
        <v>184</v>
      </c>
      <c r="B685" t="s">
        <v>1237</v>
      </c>
    </row>
    <row r="686" spans="1:2">
      <c r="A686" t="s">
        <v>2052</v>
      </c>
      <c r="B686" t="s">
        <v>3380</v>
      </c>
    </row>
    <row r="687" spans="1:2">
      <c r="A687" t="s">
        <v>2053</v>
      </c>
      <c r="B687" t="s">
        <v>2054</v>
      </c>
    </row>
    <row r="688" spans="1:2">
      <c r="A688" t="s">
        <v>3381</v>
      </c>
      <c r="B688" t="s">
        <v>3382</v>
      </c>
    </row>
    <row r="689" spans="1:2">
      <c r="A689" t="s">
        <v>453</v>
      </c>
      <c r="B689" t="s">
        <v>2055</v>
      </c>
    </row>
    <row r="690" spans="1:2">
      <c r="A690" t="s">
        <v>383</v>
      </c>
      <c r="B690" t="s">
        <v>1275</v>
      </c>
    </row>
    <row r="691" spans="1:2">
      <c r="A691" t="s">
        <v>543</v>
      </c>
      <c r="B691" t="s">
        <v>2056</v>
      </c>
    </row>
    <row r="692" spans="1:2">
      <c r="A692" t="s">
        <v>516</v>
      </c>
      <c r="B692" t="s">
        <v>2057</v>
      </c>
    </row>
    <row r="693" spans="1:2">
      <c r="A693" t="s">
        <v>581</v>
      </c>
      <c r="B693" t="s">
        <v>2058</v>
      </c>
    </row>
    <row r="694" spans="1:2">
      <c r="A694" t="s">
        <v>617</v>
      </c>
      <c r="B694" t="s">
        <v>1345</v>
      </c>
    </row>
    <row r="695" spans="1:2">
      <c r="A695" t="s">
        <v>618</v>
      </c>
      <c r="B695" t="s">
        <v>2059</v>
      </c>
    </row>
    <row r="696" spans="1:2">
      <c r="A696" t="s">
        <v>619</v>
      </c>
      <c r="B696" t="s">
        <v>1234</v>
      </c>
    </row>
    <row r="697" spans="1:2">
      <c r="A697" t="s">
        <v>528</v>
      </c>
      <c r="B697" t="s">
        <v>2060</v>
      </c>
    </row>
    <row r="698" spans="1:2">
      <c r="A698" t="s">
        <v>602</v>
      </c>
      <c r="B698" t="s">
        <v>2061</v>
      </c>
    </row>
    <row r="699" spans="1:2">
      <c r="A699" t="s">
        <v>570</v>
      </c>
      <c r="B699" t="s">
        <v>2062</v>
      </c>
    </row>
    <row r="700" spans="1:2">
      <c r="A700" t="s">
        <v>592</v>
      </c>
      <c r="B700" t="s">
        <v>1521</v>
      </c>
    </row>
    <row r="701" spans="1:2">
      <c r="A701" t="s">
        <v>620</v>
      </c>
      <c r="B701" t="s">
        <v>1252</v>
      </c>
    </row>
    <row r="702" spans="1:2">
      <c r="A702" t="s">
        <v>621</v>
      </c>
      <c r="B702" t="s">
        <v>2063</v>
      </c>
    </row>
    <row r="703" spans="1:2">
      <c r="A703" t="s">
        <v>454</v>
      </c>
      <c r="B703" t="s">
        <v>1185</v>
      </c>
    </row>
    <row r="704" spans="1:2">
      <c r="A704" t="s">
        <v>2064</v>
      </c>
      <c r="B704" t="s">
        <v>2065</v>
      </c>
    </row>
    <row r="705" spans="1:2">
      <c r="A705" t="s">
        <v>2066</v>
      </c>
      <c r="B705" t="s">
        <v>2067</v>
      </c>
    </row>
    <row r="706" spans="1:2">
      <c r="A706" t="s">
        <v>2068</v>
      </c>
      <c r="B706" t="s">
        <v>2069</v>
      </c>
    </row>
    <row r="707" spans="1:2">
      <c r="A707" t="s">
        <v>2070</v>
      </c>
      <c r="B707" t="s">
        <v>2071</v>
      </c>
    </row>
    <row r="708" spans="1:2">
      <c r="A708" t="s">
        <v>2072</v>
      </c>
      <c r="B708" t="s">
        <v>2073</v>
      </c>
    </row>
    <row r="709" spans="1:2">
      <c r="A709" t="s">
        <v>2074</v>
      </c>
      <c r="B709" t="s">
        <v>2075</v>
      </c>
    </row>
    <row r="710" spans="1:2">
      <c r="A710" t="s">
        <v>2076</v>
      </c>
      <c r="B710" t="s">
        <v>2077</v>
      </c>
    </row>
    <row r="711" spans="1:2">
      <c r="A711" t="s">
        <v>2078</v>
      </c>
      <c r="B711" t="s">
        <v>2079</v>
      </c>
    </row>
    <row r="712" spans="1:2">
      <c r="A712" t="s">
        <v>2080</v>
      </c>
      <c r="B712" t="s">
        <v>3383</v>
      </c>
    </row>
    <row r="713" spans="1:2">
      <c r="A713" t="s">
        <v>2081</v>
      </c>
      <c r="B713" t="s">
        <v>2082</v>
      </c>
    </row>
    <row r="714" spans="1:2">
      <c r="A714" t="s">
        <v>2083</v>
      </c>
      <c r="B714" t="s">
        <v>3384</v>
      </c>
    </row>
    <row r="715" spans="1:2">
      <c r="A715" t="s">
        <v>2084</v>
      </c>
      <c r="B715" t="s">
        <v>2085</v>
      </c>
    </row>
    <row r="716" spans="1:2">
      <c r="A716" t="s">
        <v>593</v>
      </c>
      <c r="B716" t="s">
        <v>1517</v>
      </c>
    </row>
    <row r="717" spans="1:2">
      <c r="A717" t="s">
        <v>288</v>
      </c>
      <c r="B717" t="s">
        <v>1198</v>
      </c>
    </row>
    <row r="718" spans="1:2">
      <c r="A718" t="s">
        <v>595</v>
      </c>
      <c r="B718" t="s">
        <v>1224</v>
      </c>
    </row>
    <row r="719" spans="1:2">
      <c r="A719" t="s">
        <v>384</v>
      </c>
      <c r="B719" t="s">
        <v>1212</v>
      </c>
    </row>
    <row r="720" spans="1:2">
      <c r="A720" t="s">
        <v>622</v>
      </c>
      <c r="B720" t="s">
        <v>1216</v>
      </c>
    </row>
    <row r="721" spans="1:2">
      <c r="A721" t="s">
        <v>2086</v>
      </c>
      <c r="B721" t="s">
        <v>2087</v>
      </c>
    </row>
    <row r="722" spans="1:2">
      <c r="A722" t="s">
        <v>2088</v>
      </c>
      <c r="B722" t="s">
        <v>2089</v>
      </c>
    </row>
    <row r="723" spans="1:2">
      <c r="A723" t="s">
        <v>2090</v>
      </c>
      <c r="B723" t="s">
        <v>2091</v>
      </c>
    </row>
    <row r="724" spans="1:2">
      <c r="A724" t="s">
        <v>3385</v>
      </c>
      <c r="B724" t="s">
        <v>3386</v>
      </c>
    </row>
    <row r="725" spans="1:2">
      <c r="A725" t="s">
        <v>3387</v>
      </c>
      <c r="B725" t="s">
        <v>3388</v>
      </c>
    </row>
    <row r="726" spans="1:2">
      <c r="A726" t="s">
        <v>544</v>
      </c>
      <c r="B726" t="s">
        <v>2092</v>
      </c>
    </row>
    <row r="727" spans="1:2">
      <c r="A727" t="s">
        <v>344</v>
      </c>
      <c r="B727" t="s">
        <v>1402</v>
      </c>
    </row>
    <row r="728" spans="1:2">
      <c r="A728" t="s">
        <v>315</v>
      </c>
      <c r="B728" t="s">
        <v>1271</v>
      </c>
    </row>
    <row r="729" spans="1:2">
      <c r="A729" t="s">
        <v>289</v>
      </c>
      <c r="B729" t="s">
        <v>1492</v>
      </c>
    </row>
    <row r="730" spans="1:2">
      <c r="A730" t="s">
        <v>510</v>
      </c>
      <c r="B730" t="s">
        <v>1294</v>
      </c>
    </row>
    <row r="731" spans="1:2">
      <c r="A731" t="s">
        <v>2093</v>
      </c>
      <c r="B731" t="s">
        <v>2094</v>
      </c>
    </row>
    <row r="732" spans="1:2">
      <c r="A732" t="s">
        <v>2095</v>
      </c>
      <c r="B732" t="s">
        <v>3389</v>
      </c>
    </row>
    <row r="733" spans="1:2">
      <c r="A733" t="s">
        <v>2096</v>
      </c>
      <c r="B733" t="s">
        <v>2097</v>
      </c>
    </row>
    <row r="734" spans="1:2">
      <c r="A734" t="s">
        <v>385</v>
      </c>
      <c r="B734" t="s">
        <v>1328</v>
      </c>
    </row>
    <row r="735" spans="1:2">
      <c r="A735" t="s">
        <v>2098</v>
      </c>
      <c r="B735" t="s">
        <v>2099</v>
      </c>
    </row>
    <row r="736" spans="1:2">
      <c r="A736" t="s">
        <v>2100</v>
      </c>
      <c r="B736" t="s">
        <v>2101</v>
      </c>
    </row>
    <row r="737" spans="1:2">
      <c r="A737" t="s">
        <v>2102</v>
      </c>
      <c r="B737" t="s">
        <v>2103</v>
      </c>
    </row>
    <row r="738" spans="1:2">
      <c r="A738" t="s">
        <v>2104</v>
      </c>
      <c r="B738" t="s">
        <v>2105</v>
      </c>
    </row>
    <row r="739" spans="1:2">
      <c r="A739" t="s">
        <v>3390</v>
      </c>
      <c r="B739" t="s">
        <v>3391</v>
      </c>
    </row>
    <row r="740" spans="1:2">
      <c r="A740" t="s">
        <v>3392</v>
      </c>
      <c r="B740" t="s">
        <v>3393</v>
      </c>
    </row>
    <row r="741" spans="1:2">
      <c r="A741" t="s">
        <v>3394</v>
      </c>
      <c r="B741" t="s">
        <v>3395</v>
      </c>
    </row>
    <row r="742" spans="1:2">
      <c r="A742" t="s">
        <v>3396</v>
      </c>
      <c r="B742" t="s">
        <v>3397</v>
      </c>
    </row>
    <row r="743" spans="1:2">
      <c r="A743" t="s">
        <v>3398</v>
      </c>
      <c r="B743" t="s">
        <v>3399</v>
      </c>
    </row>
    <row r="744" spans="1:2">
      <c r="A744" t="s">
        <v>517</v>
      </c>
      <c r="B744" t="s">
        <v>1186</v>
      </c>
    </row>
    <row r="745" spans="1:2">
      <c r="A745" t="s">
        <v>584</v>
      </c>
      <c r="B745" t="s">
        <v>1246</v>
      </c>
    </row>
    <row r="746" spans="1:2">
      <c r="A746" t="s">
        <v>623</v>
      </c>
      <c r="B746" t="s">
        <v>3400</v>
      </c>
    </row>
    <row r="747" spans="1:2">
      <c r="A747" t="s">
        <v>586</v>
      </c>
      <c r="B747" t="s">
        <v>1174</v>
      </c>
    </row>
    <row r="748" spans="1:2">
      <c r="A748" t="s">
        <v>524</v>
      </c>
      <c r="B748" t="s">
        <v>1541</v>
      </c>
    </row>
    <row r="749" spans="1:2">
      <c r="A749" t="s">
        <v>316</v>
      </c>
      <c r="B749" t="s">
        <v>1197</v>
      </c>
    </row>
    <row r="750" spans="1:2">
      <c r="A750" t="s">
        <v>215</v>
      </c>
      <c r="B750" t="s">
        <v>1500</v>
      </c>
    </row>
    <row r="751" spans="1:2">
      <c r="A751" t="s">
        <v>216</v>
      </c>
      <c r="B751" t="s">
        <v>1170</v>
      </c>
    </row>
    <row r="752" spans="1:2">
      <c r="A752" t="s">
        <v>582</v>
      </c>
      <c r="B752" t="s">
        <v>1215</v>
      </c>
    </row>
    <row r="753" spans="1:2">
      <c r="A753" t="s">
        <v>455</v>
      </c>
      <c r="B753" t="s">
        <v>1202</v>
      </c>
    </row>
    <row r="754" spans="1:2">
      <c r="A754" t="s">
        <v>237</v>
      </c>
      <c r="B754" t="s">
        <v>1235</v>
      </c>
    </row>
    <row r="755" spans="1:2">
      <c r="A755" t="s">
        <v>386</v>
      </c>
      <c r="B755" t="s">
        <v>1244</v>
      </c>
    </row>
    <row r="756" spans="1:2">
      <c r="A756" t="s">
        <v>456</v>
      </c>
      <c r="B756" t="s">
        <v>1496</v>
      </c>
    </row>
    <row r="757" spans="1:2">
      <c r="A757" t="s">
        <v>189</v>
      </c>
      <c r="B757" t="s">
        <v>1347</v>
      </c>
    </row>
    <row r="758" spans="1:2">
      <c r="A758" t="s">
        <v>558</v>
      </c>
      <c r="B758" t="s">
        <v>1470</v>
      </c>
    </row>
    <row r="759" spans="1:2">
      <c r="A759" t="s">
        <v>457</v>
      </c>
      <c r="B759" t="s">
        <v>1420</v>
      </c>
    </row>
    <row r="760" spans="1:2">
      <c r="A760" t="s">
        <v>565</v>
      </c>
      <c r="B760" t="s">
        <v>1163</v>
      </c>
    </row>
    <row r="761" spans="1:2">
      <c r="A761" t="s">
        <v>238</v>
      </c>
      <c r="B761" t="s">
        <v>1353</v>
      </c>
    </row>
    <row r="762" spans="1:2">
      <c r="A762" t="s">
        <v>223</v>
      </c>
      <c r="B762" t="s">
        <v>1450</v>
      </c>
    </row>
    <row r="763" spans="1:2">
      <c r="A763" t="s">
        <v>2106</v>
      </c>
      <c r="B763" t="s">
        <v>2107</v>
      </c>
    </row>
    <row r="764" spans="1:2">
      <c r="A764" t="s">
        <v>2108</v>
      </c>
      <c r="B764" t="s">
        <v>2109</v>
      </c>
    </row>
    <row r="765" spans="1:2">
      <c r="A765" t="s">
        <v>2110</v>
      </c>
      <c r="B765" t="s">
        <v>2111</v>
      </c>
    </row>
    <row r="766" spans="1:2">
      <c r="A766" t="s">
        <v>3401</v>
      </c>
      <c r="B766" t="s">
        <v>3402</v>
      </c>
    </row>
    <row r="767" spans="1:2">
      <c r="A767" t="s">
        <v>345</v>
      </c>
      <c r="B767" t="s">
        <v>1247</v>
      </c>
    </row>
    <row r="768" spans="1:2">
      <c r="A768" t="s">
        <v>501</v>
      </c>
      <c r="B768" t="s">
        <v>1472</v>
      </c>
    </row>
    <row r="769" spans="1:2">
      <c r="A769" t="s">
        <v>3403</v>
      </c>
      <c r="B769" t="s">
        <v>3404</v>
      </c>
    </row>
    <row r="770" spans="1:2">
      <c r="A770" t="s">
        <v>3405</v>
      </c>
      <c r="B770" t="s">
        <v>3406</v>
      </c>
    </row>
    <row r="771" spans="1:2">
      <c r="A771" t="s">
        <v>3407</v>
      </c>
      <c r="B771" t="s">
        <v>3408</v>
      </c>
    </row>
    <row r="772" spans="1:2">
      <c r="A772" t="s">
        <v>387</v>
      </c>
      <c r="B772" t="s">
        <v>1270</v>
      </c>
    </row>
    <row r="773" spans="1:2">
      <c r="A773" t="s">
        <v>562</v>
      </c>
      <c r="B773" t="s">
        <v>1291</v>
      </c>
    </row>
    <row r="774" spans="1:2">
      <c r="A774" t="s">
        <v>388</v>
      </c>
      <c r="B774" t="s">
        <v>1418</v>
      </c>
    </row>
    <row r="775" spans="1:2">
      <c r="A775" t="s">
        <v>198</v>
      </c>
      <c r="B775" t="s">
        <v>1350</v>
      </c>
    </row>
    <row r="776" spans="1:2">
      <c r="A776" t="s">
        <v>136</v>
      </c>
      <c r="B776" t="s">
        <v>1505</v>
      </c>
    </row>
    <row r="777" spans="1:2">
      <c r="A777" t="s">
        <v>458</v>
      </c>
      <c r="B777" t="s">
        <v>1354</v>
      </c>
    </row>
    <row r="778" spans="1:2">
      <c r="A778" t="s">
        <v>2112</v>
      </c>
      <c r="B778" t="s">
        <v>2113</v>
      </c>
    </row>
    <row r="779" spans="1:2">
      <c r="A779" t="s">
        <v>2114</v>
      </c>
      <c r="B779" t="s">
        <v>2115</v>
      </c>
    </row>
    <row r="780" spans="1:2">
      <c r="A780" t="s">
        <v>459</v>
      </c>
      <c r="B780" t="s">
        <v>1281</v>
      </c>
    </row>
    <row r="781" spans="1:2">
      <c r="A781" t="s">
        <v>525</v>
      </c>
      <c r="B781" t="s">
        <v>1196</v>
      </c>
    </row>
    <row r="782" spans="1:2">
      <c r="A782" t="s">
        <v>576</v>
      </c>
      <c r="B782" t="s">
        <v>1308</v>
      </c>
    </row>
    <row r="783" spans="1:2">
      <c r="A783" t="s">
        <v>389</v>
      </c>
      <c r="B783" t="s">
        <v>2116</v>
      </c>
    </row>
    <row r="784" spans="1:2">
      <c r="A784" t="s">
        <v>1534</v>
      </c>
      <c r="B784" t="s">
        <v>2117</v>
      </c>
    </row>
    <row r="785" spans="1:2">
      <c r="A785" t="s">
        <v>1633</v>
      </c>
      <c r="B785" t="s">
        <v>2118</v>
      </c>
    </row>
    <row r="786" spans="1:2">
      <c r="A786" t="s">
        <v>2119</v>
      </c>
      <c r="B786" t="s">
        <v>2120</v>
      </c>
    </row>
    <row r="787" spans="1:2">
      <c r="A787" t="s">
        <v>2121</v>
      </c>
      <c r="B787" t="s">
        <v>2122</v>
      </c>
    </row>
    <row r="788" spans="1:2">
      <c r="A788" t="s">
        <v>545</v>
      </c>
      <c r="B788" t="s">
        <v>3409</v>
      </c>
    </row>
    <row r="789" spans="1:2">
      <c r="A789" t="s">
        <v>526</v>
      </c>
      <c r="B789" t="s">
        <v>1382</v>
      </c>
    </row>
    <row r="790" spans="1:2">
      <c r="A790" t="s">
        <v>546</v>
      </c>
      <c r="B790" t="s">
        <v>3410</v>
      </c>
    </row>
    <row r="791" spans="1:2">
      <c r="A791" t="s">
        <v>2123</v>
      </c>
      <c r="B791" t="s">
        <v>2124</v>
      </c>
    </row>
    <row r="792" spans="1:2">
      <c r="A792" t="s">
        <v>2125</v>
      </c>
      <c r="B792" t="s">
        <v>2126</v>
      </c>
    </row>
    <row r="793" spans="1:2">
      <c r="A793" t="s">
        <v>2127</v>
      </c>
      <c r="B793" t="s">
        <v>2128</v>
      </c>
    </row>
    <row r="794" spans="1:2">
      <c r="A794" t="s">
        <v>2129</v>
      </c>
      <c r="B794" t="s">
        <v>2130</v>
      </c>
    </row>
    <row r="795" spans="1:2">
      <c r="A795" t="s">
        <v>3411</v>
      </c>
      <c r="B795" t="s">
        <v>3412</v>
      </c>
    </row>
    <row r="796" spans="1:2">
      <c r="A796" t="s">
        <v>3413</v>
      </c>
      <c r="B796" t="s">
        <v>3414</v>
      </c>
    </row>
    <row r="797" spans="1:2">
      <c r="A797" t="s">
        <v>3415</v>
      </c>
      <c r="B797" t="s">
        <v>3416</v>
      </c>
    </row>
    <row r="798" spans="1:2">
      <c r="A798" t="s">
        <v>3417</v>
      </c>
      <c r="B798" t="s">
        <v>3418</v>
      </c>
    </row>
    <row r="799" spans="1:2">
      <c r="A799" t="s">
        <v>3419</v>
      </c>
      <c r="B799" t="s">
        <v>3420</v>
      </c>
    </row>
    <row r="800" spans="1:2">
      <c r="A800" t="s">
        <v>3421</v>
      </c>
      <c r="B800" t="s">
        <v>3422</v>
      </c>
    </row>
    <row r="801" spans="1:2">
      <c r="A801" t="s">
        <v>3423</v>
      </c>
      <c r="B801" t="s">
        <v>3424</v>
      </c>
    </row>
    <row r="802" spans="1:2">
      <c r="A802" t="s">
        <v>3425</v>
      </c>
      <c r="B802" t="s">
        <v>3426</v>
      </c>
    </row>
    <row r="803" spans="1:2">
      <c r="A803" t="s">
        <v>3427</v>
      </c>
      <c r="B803" t="s">
        <v>3428</v>
      </c>
    </row>
    <row r="804" spans="1:2">
      <c r="A804" t="s">
        <v>3429</v>
      </c>
      <c r="B804" t="s">
        <v>3430</v>
      </c>
    </row>
    <row r="805" spans="1:2">
      <c r="A805" t="s">
        <v>3431</v>
      </c>
      <c r="B805" t="s">
        <v>3432</v>
      </c>
    </row>
    <row r="806" spans="1:2">
      <c r="A806" t="s">
        <v>3433</v>
      </c>
      <c r="B806" t="s">
        <v>3434</v>
      </c>
    </row>
    <row r="807" spans="1:2">
      <c r="A807" t="s">
        <v>460</v>
      </c>
      <c r="B807" t="s">
        <v>3435</v>
      </c>
    </row>
    <row r="808" spans="1:2">
      <c r="A808" t="s">
        <v>168</v>
      </c>
      <c r="B808" t="s">
        <v>3436</v>
      </c>
    </row>
    <row r="809" spans="1:2">
      <c r="A809" t="s">
        <v>130</v>
      </c>
      <c r="B809" t="s">
        <v>1510</v>
      </c>
    </row>
    <row r="810" spans="1:2">
      <c r="A810" t="s">
        <v>2131</v>
      </c>
      <c r="B810" t="s">
        <v>2132</v>
      </c>
    </row>
    <row r="811" spans="1:2">
      <c r="A811" t="s">
        <v>2133</v>
      </c>
      <c r="B811" t="s">
        <v>2134</v>
      </c>
    </row>
    <row r="812" spans="1:2">
      <c r="A812" t="s">
        <v>3437</v>
      </c>
      <c r="B812" t="s">
        <v>3438</v>
      </c>
    </row>
    <row r="813" spans="1:2">
      <c r="A813" t="s">
        <v>3439</v>
      </c>
      <c r="B813" t="s">
        <v>3440</v>
      </c>
    </row>
    <row r="814" spans="1:2">
      <c r="A814" t="s">
        <v>3441</v>
      </c>
      <c r="B814" t="s">
        <v>3442</v>
      </c>
    </row>
    <row r="815" spans="1:2">
      <c r="A815" t="s">
        <v>3443</v>
      </c>
      <c r="B815" t="s">
        <v>3444</v>
      </c>
    </row>
    <row r="816" spans="1:2">
      <c r="A816" t="s">
        <v>461</v>
      </c>
      <c r="B816" t="s">
        <v>1192</v>
      </c>
    </row>
    <row r="817" spans="1:2">
      <c r="A817" t="s">
        <v>317</v>
      </c>
      <c r="B817" t="s">
        <v>2135</v>
      </c>
    </row>
    <row r="818" spans="1:2">
      <c r="A818" t="s">
        <v>390</v>
      </c>
      <c r="B818" t="s">
        <v>1471</v>
      </c>
    </row>
    <row r="819" spans="1:2">
      <c r="A819" t="s">
        <v>217</v>
      </c>
      <c r="B819" t="s">
        <v>1330</v>
      </c>
    </row>
    <row r="820" spans="1:2">
      <c r="A820" t="s">
        <v>346</v>
      </c>
      <c r="B820" t="s">
        <v>3445</v>
      </c>
    </row>
    <row r="821" spans="1:2">
      <c r="A821" t="s">
        <v>290</v>
      </c>
      <c r="B821" t="s">
        <v>1397</v>
      </c>
    </row>
    <row r="822" spans="1:2">
      <c r="A822" t="s">
        <v>218</v>
      </c>
      <c r="B822" t="s">
        <v>3446</v>
      </c>
    </row>
    <row r="823" spans="1:2">
      <c r="A823" t="s">
        <v>318</v>
      </c>
      <c r="B823" t="s">
        <v>3447</v>
      </c>
    </row>
    <row r="824" spans="1:2">
      <c r="A824" t="s">
        <v>179</v>
      </c>
      <c r="B824" t="s">
        <v>3448</v>
      </c>
    </row>
    <row r="825" spans="1:2">
      <c r="A825" t="s">
        <v>219</v>
      </c>
      <c r="B825" t="s">
        <v>1344</v>
      </c>
    </row>
    <row r="826" spans="1:2">
      <c r="A826" t="s">
        <v>2136</v>
      </c>
      <c r="B826" t="s">
        <v>2137</v>
      </c>
    </row>
    <row r="827" spans="1:2">
      <c r="A827" t="s">
        <v>2138</v>
      </c>
      <c r="B827" t="s">
        <v>2139</v>
      </c>
    </row>
    <row r="828" spans="1:2">
      <c r="A828" t="s">
        <v>2140</v>
      </c>
      <c r="B828" t="s">
        <v>2141</v>
      </c>
    </row>
    <row r="829" spans="1:2">
      <c r="A829" t="s">
        <v>2142</v>
      </c>
      <c r="B829" t="s">
        <v>2143</v>
      </c>
    </row>
    <row r="830" spans="1:2">
      <c r="A830" t="s">
        <v>2144</v>
      </c>
      <c r="B830" t="s">
        <v>2145</v>
      </c>
    </row>
    <row r="831" spans="1:2">
      <c r="A831" t="s">
        <v>2146</v>
      </c>
      <c r="B831" t="s">
        <v>2147</v>
      </c>
    </row>
    <row r="832" spans="1:2">
      <c r="A832" t="s">
        <v>2148</v>
      </c>
      <c r="B832" t="s">
        <v>2149</v>
      </c>
    </row>
    <row r="833" spans="1:2">
      <c r="A833" t="s">
        <v>2150</v>
      </c>
      <c r="B833" t="s">
        <v>2151</v>
      </c>
    </row>
    <row r="834" spans="1:2">
      <c r="A834" t="s">
        <v>2152</v>
      </c>
      <c r="B834" t="s">
        <v>2153</v>
      </c>
    </row>
    <row r="835" spans="1:2">
      <c r="A835" t="s">
        <v>2154</v>
      </c>
      <c r="B835" t="s">
        <v>2155</v>
      </c>
    </row>
    <row r="836" spans="1:2">
      <c r="A836" t="s">
        <v>3449</v>
      </c>
      <c r="B836" t="s">
        <v>3450</v>
      </c>
    </row>
    <row r="837" spans="1:2">
      <c r="A837" t="s">
        <v>3451</v>
      </c>
      <c r="B837" t="s">
        <v>3452</v>
      </c>
    </row>
    <row r="838" spans="1:2">
      <c r="A838" t="s">
        <v>3453</v>
      </c>
      <c r="B838" t="s">
        <v>3454</v>
      </c>
    </row>
    <row r="839" spans="1:2">
      <c r="A839" t="s">
        <v>3455</v>
      </c>
      <c r="B839" t="s">
        <v>3456</v>
      </c>
    </row>
    <row r="840" spans="1:2">
      <c r="A840" t="s">
        <v>3457</v>
      </c>
      <c r="B840" t="s">
        <v>3458</v>
      </c>
    </row>
    <row r="841" spans="1:2">
      <c r="A841" t="s">
        <v>3459</v>
      </c>
      <c r="B841" t="s">
        <v>3460</v>
      </c>
    </row>
    <row r="842" spans="1:2">
      <c r="A842" t="s">
        <v>3461</v>
      </c>
      <c r="B842" t="s">
        <v>3462</v>
      </c>
    </row>
    <row r="843" spans="1:2">
      <c r="A843" t="s">
        <v>3463</v>
      </c>
      <c r="B843" t="s">
        <v>3464</v>
      </c>
    </row>
    <row r="844" spans="1:2">
      <c r="A844" t="s">
        <v>3465</v>
      </c>
      <c r="B844" t="s">
        <v>3466</v>
      </c>
    </row>
    <row r="845" spans="1:2">
      <c r="A845" t="s">
        <v>3467</v>
      </c>
      <c r="B845" t="s">
        <v>3468</v>
      </c>
    </row>
    <row r="846" spans="1:2">
      <c r="A846" t="s">
        <v>3469</v>
      </c>
      <c r="B846" t="s">
        <v>3470</v>
      </c>
    </row>
    <row r="847" spans="1:2">
      <c r="A847" t="s">
        <v>3471</v>
      </c>
      <c r="B847" t="s">
        <v>3472</v>
      </c>
    </row>
    <row r="848" spans="1:2">
      <c r="A848" t="s">
        <v>3473</v>
      </c>
      <c r="B848" t="s">
        <v>3474</v>
      </c>
    </row>
    <row r="849" spans="1:2">
      <c r="A849" t="s">
        <v>3475</v>
      </c>
      <c r="B849" t="s">
        <v>3476</v>
      </c>
    </row>
    <row r="850" spans="1:2">
      <c r="A850" t="s">
        <v>3477</v>
      </c>
      <c r="B850" t="s">
        <v>3478</v>
      </c>
    </row>
    <row r="851" spans="1:2">
      <c r="A851" t="s">
        <v>156</v>
      </c>
      <c r="B851" t="s">
        <v>1178</v>
      </c>
    </row>
    <row r="852" spans="1:2">
      <c r="A852" t="s">
        <v>319</v>
      </c>
      <c r="B852" t="s">
        <v>3479</v>
      </c>
    </row>
    <row r="853" spans="1:2">
      <c r="A853" t="s">
        <v>2156</v>
      </c>
      <c r="B853" t="s">
        <v>2157</v>
      </c>
    </row>
    <row r="854" spans="1:2">
      <c r="A854" t="s">
        <v>2158</v>
      </c>
      <c r="B854" t="s">
        <v>2159</v>
      </c>
    </row>
    <row r="855" spans="1:2">
      <c r="A855" t="s">
        <v>2160</v>
      </c>
      <c r="B855" t="s">
        <v>2161</v>
      </c>
    </row>
    <row r="856" spans="1:2">
      <c r="A856" t="s">
        <v>3480</v>
      </c>
      <c r="B856" t="s">
        <v>3481</v>
      </c>
    </row>
    <row r="857" spans="1:2">
      <c r="A857" t="s">
        <v>3482</v>
      </c>
      <c r="B857" t="s">
        <v>3483</v>
      </c>
    </row>
    <row r="858" spans="1:2">
      <c r="A858" t="s">
        <v>3484</v>
      </c>
      <c r="B858" t="s">
        <v>3485</v>
      </c>
    </row>
    <row r="859" spans="1:2">
      <c r="A859" t="s">
        <v>3486</v>
      </c>
      <c r="B859" t="s">
        <v>3487</v>
      </c>
    </row>
    <row r="860" spans="1:2">
      <c r="A860" t="s">
        <v>3488</v>
      </c>
      <c r="B860" t="s">
        <v>3489</v>
      </c>
    </row>
    <row r="861" spans="1:2">
      <c r="A861" t="s">
        <v>462</v>
      </c>
      <c r="B861" t="s">
        <v>1520</v>
      </c>
    </row>
    <row r="862" spans="1:2">
      <c r="A862" t="s">
        <v>529</v>
      </c>
      <c r="B862" t="s">
        <v>1180</v>
      </c>
    </row>
    <row r="863" spans="1:2">
      <c r="A863" t="s">
        <v>220</v>
      </c>
      <c r="B863" t="s">
        <v>1165</v>
      </c>
    </row>
    <row r="864" spans="1:2">
      <c r="A864" t="s">
        <v>2162</v>
      </c>
      <c r="B864" t="s">
        <v>2163</v>
      </c>
    </row>
    <row r="865" spans="1:2">
      <c r="A865" t="s">
        <v>2164</v>
      </c>
      <c r="B865" t="s">
        <v>2165</v>
      </c>
    </row>
    <row r="866" spans="1:2">
      <c r="A866" t="s">
        <v>2166</v>
      </c>
      <c r="B866" t="s">
        <v>2167</v>
      </c>
    </row>
    <row r="867" spans="1:2">
      <c r="A867" t="s">
        <v>2168</v>
      </c>
      <c r="B867" t="s">
        <v>2169</v>
      </c>
    </row>
    <row r="868" spans="1:2">
      <c r="A868" t="s">
        <v>3490</v>
      </c>
      <c r="B868" t="s">
        <v>3491</v>
      </c>
    </row>
    <row r="869" spans="1:2">
      <c r="A869" t="s">
        <v>547</v>
      </c>
      <c r="B869" t="s">
        <v>1536</v>
      </c>
    </row>
    <row r="870" spans="1:2">
      <c r="A870" t="s">
        <v>548</v>
      </c>
      <c r="B870" t="s">
        <v>2170</v>
      </c>
    </row>
    <row r="871" spans="1:2">
      <c r="A871" t="s">
        <v>391</v>
      </c>
      <c r="B871" t="s">
        <v>2171</v>
      </c>
    </row>
    <row r="872" spans="1:2">
      <c r="A872" t="s">
        <v>140</v>
      </c>
      <c r="B872" t="s">
        <v>1287</v>
      </c>
    </row>
    <row r="873" spans="1:2">
      <c r="A873" t="s">
        <v>518</v>
      </c>
      <c r="B873" t="s">
        <v>3492</v>
      </c>
    </row>
    <row r="874" spans="1:2">
      <c r="A874" t="s">
        <v>244</v>
      </c>
      <c r="B874" t="s">
        <v>2172</v>
      </c>
    </row>
    <row r="875" spans="1:2">
      <c r="A875" t="s">
        <v>253</v>
      </c>
      <c r="B875" t="s">
        <v>1267</v>
      </c>
    </row>
    <row r="876" spans="1:2">
      <c r="A876" t="s">
        <v>2173</v>
      </c>
      <c r="B876" t="s">
        <v>2174</v>
      </c>
    </row>
    <row r="877" spans="1:2">
      <c r="A877" t="s">
        <v>2175</v>
      </c>
      <c r="B877" t="s">
        <v>2176</v>
      </c>
    </row>
    <row r="878" spans="1:2">
      <c r="A878" t="s">
        <v>2177</v>
      </c>
      <c r="B878" t="s">
        <v>2178</v>
      </c>
    </row>
    <row r="879" spans="1:2">
      <c r="A879" t="s">
        <v>2179</v>
      </c>
      <c r="B879" t="s">
        <v>2180</v>
      </c>
    </row>
    <row r="880" spans="1:2">
      <c r="A880" t="s">
        <v>2181</v>
      </c>
      <c r="B880" t="s">
        <v>2182</v>
      </c>
    </row>
    <row r="881" spans="1:2">
      <c r="A881" t="s">
        <v>2183</v>
      </c>
      <c r="B881" t="s">
        <v>2184</v>
      </c>
    </row>
    <row r="882" spans="1:2">
      <c r="A882" t="s">
        <v>2185</v>
      </c>
      <c r="B882" t="s">
        <v>2186</v>
      </c>
    </row>
    <row r="883" spans="1:2">
      <c r="A883" t="s">
        <v>2187</v>
      </c>
      <c r="B883" t="s">
        <v>2188</v>
      </c>
    </row>
    <row r="884" spans="1:2">
      <c r="A884" t="s">
        <v>2189</v>
      </c>
      <c r="B884" t="s">
        <v>2190</v>
      </c>
    </row>
    <row r="885" spans="1:2">
      <c r="A885" t="s">
        <v>2191</v>
      </c>
      <c r="B885" t="s">
        <v>2192</v>
      </c>
    </row>
    <row r="886" spans="1:2">
      <c r="A886" t="s">
        <v>2193</v>
      </c>
      <c r="B886" t="s">
        <v>2194</v>
      </c>
    </row>
    <row r="887" spans="1:2">
      <c r="A887" t="s">
        <v>2195</v>
      </c>
      <c r="B887" t="s">
        <v>2196</v>
      </c>
    </row>
    <row r="888" spans="1:2">
      <c r="A888" t="s">
        <v>2197</v>
      </c>
      <c r="B888" t="s">
        <v>2198</v>
      </c>
    </row>
    <row r="889" spans="1:2">
      <c r="A889" t="s">
        <v>3493</v>
      </c>
      <c r="B889" t="s">
        <v>3494</v>
      </c>
    </row>
    <row r="890" spans="1:2">
      <c r="A890" t="s">
        <v>3495</v>
      </c>
      <c r="B890" t="s">
        <v>3496</v>
      </c>
    </row>
    <row r="891" spans="1:2">
      <c r="A891" t="s">
        <v>3497</v>
      </c>
      <c r="B891" t="s">
        <v>3498</v>
      </c>
    </row>
    <row r="892" spans="1:2">
      <c r="A892" t="s">
        <v>3499</v>
      </c>
      <c r="B892" t="s">
        <v>3500</v>
      </c>
    </row>
    <row r="893" spans="1:2">
      <c r="A893" t="s">
        <v>3501</v>
      </c>
      <c r="B893" t="s">
        <v>3502</v>
      </c>
    </row>
    <row r="894" spans="1:2">
      <c r="A894" t="s">
        <v>3503</v>
      </c>
      <c r="B894" t="s">
        <v>3504</v>
      </c>
    </row>
    <row r="895" spans="1:2">
      <c r="A895" t="s">
        <v>3505</v>
      </c>
      <c r="B895" t="s">
        <v>3506</v>
      </c>
    </row>
    <row r="896" spans="1:2">
      <c r="A896" t="s">
        <v>3507</v>
      </c>
      <c r="B896" t="s">
        <v>3508</v>
      </c>
    </row>
    <row r="897" spans="1:2">
      <c r="A897" t="s">
        <v>3509</v>
      </c>
      <c r="B897" t="s">
        <v>3510</v>
      </c>
    </row>
    <row r="898" spans="1:2">
      <c r="A898" t="s">
        <v>463</v>
      </c>
      <c r="B898" t="s">
        <v>2199</v>
      </c>
    </row>
    <row r="899" spans="1:2">
      <c r="A899" t="s">
        <v>347</v>
      </c>
      <c r="B899" t="s">
        <v>1368</v>
      </c>
    </row>
    <row r="900" spans="1:2">
      <c r="A900" t="s">
        <v>392</v>
      </c>
      <c r="B900" t="s">
        <v>1462</v>
      </c>
    </row>
    <row r="901" spans="1:2">
      <c r="A901" t="s">
        <v>577</v>
      </c>
      <c r="B901" t="s">
        <v>1649</v>
      </c>
    </row>
    <row r="902" spans="1:2">
      <c r="A902" t="s">
        <v>1209</v>
      </c>
      <c r="B902" t="s">
        <v>1210</v>
      </c>
    </row>
    <row r="903" spans="1:2">
      <c r="A903" t="s">
        <v>2200</v>
      </c>
      <c r="B903" t="s">
        <v>3511</v>
      </c>
    </row>
    <row r="904" spans="1:2">
      <c r="A904" t="s">
        <v>2201</v>
      </c>
      <c r="B904" t="s">
        <v>2202</v>
      </c>
    </row>
    <row r="905" spans="1:2">
      <c r="A905" t="s">
        <v>2203</v>
      </c>
      <c r="B905" t="s">
        <v>2204</v>
      </c>
    </row>
    <row r="906" spans="1:2">
      <c r="A906" t="s">
        <v>2205</v>
      </c>
      <c r="B906" t="s">
        <v>2206</v>
      </c>
    </row>
    <row r="907" spans="1:2">
      <c r="A907" t="s">
        <v>2207</v>
      </c>
      <c r="B907" t="s">
        <v>2208</v>
      </c>
    </row>
    <row r="908" spans="1:2">
      <c r="A908" t="s">
        <v>2209</v>
      </c>
      <c r="B908" t="s">
        <v>2210</v>
      </c>
    </row>
    <row r="909" spans="1:2">
      <c r="A909" t="s">
        <v>3512</v>
      </c>
      <c r="B909" t="s">
        <v>3513</v>
      </c>
    </row>
    <row r="910" spans="1:2">
      <c r="A910" t="s">
        <v>3514</v>
      </c>
      <c r="B910" t="s">
        <v>3515</v>
      </c>
    </row>
    <row r="911" spans="1:2">
      <c r="A911" t="s">
        <v>3516</v>
      </c>
      <c r="B911" t="s">
        <v>3517</v>
      </c>
    </row>
    <row r="912" spans="1:2">
      <c r="A912" t="s">
        <v>3518</v>
      </c>
      <c r="B912" t="s">
        <v>3519</v>
      </c>
    </row>
    <row r="913" spans="1:2">
      <c r="A913" t="s">
        <v>3520</v>
      </c>
      <c r="B913" t="s">
        <v>3521</v>
      </c>
    </row>
    <row r="914" spans="1:2">
      <c r="A914" t="s">
        <v>3522</v>
      </c>
      <c r="B914" t="s">
        <v>3523</v>
      </c>
    </row>
    <row r="915" spans="1:2">
      <c r="A915" t="s">
        <v>3524</v>
      </c>
      <c r="B915" t="s">
        <v>3525</v>
      </c>
    </row>
    <row r="916" spans="1:2">
      <c r="A916" t="s">
        <v>3526</v>
      </c>
      <c r="B916" t="s">
        <v>3527</v>
      </c>
    </row>
    <row r="917" spans="1:2">
      <c r="A917" t="s">
        <v>3528</v>
      </c>
      <c r="B917" t="s">
        <v>3529</v>
      </c>
    </row>
    <row r="918" spans="1:2">
      <c r="A918" t="s">
        <v>3530</v>
      </c>
      <c r="B918" t="s">
        <v>3531</v>
      </c>
    </row>
    <row r="919" spans="1:2">
      <c r="A919" t="s">
        <v>3532</v>
      </c>
      <c r="B919" t="s">
        <v>3533</v>
      </c>
    </row>
    <row r="920" spans="1:2">
      <c r="A920" t="s">
        <v>3534</v>
      </c>
      <c r="B920" t="s">
        <v>3535</v>
      </c>
    </row>
    <row r="921" spans="1:2">
      <c r="A921" t="s">
        <v>3536</v>
      </c>
      <c r="B921" t="s">
        <v>3537</v>
      </c>
    </row>
    <row r="922" spans="1:2">
      <c r="A922" t="s">
        <v>3538</v>
      </c>
      <c r="B922" t="s">
        <v>3539</v>
      </c>
    </row>
    <row r="923" spans="1:2">
      <c r="A923" t="s">
        <v>3540</v>
      </c>
      <c r="B923" t="s">
        <v>3541</v>
      </c>
    </row>
    <row r="924" spans="1:2">
      <c r="A924" t="s">
        <v>3542</v>
      </c>
      <c r="B924" t="s">
        <v>3543</v>
      </c>
    </row>
    <row r="925" spans="1:2">
      <c r="A925" t="s">
        <v>3544</v>
      </c>
      <c r="B925" t="s">
        <v>3545</v>
      </c>
    </row>
    <row r="926" spans="1:2">
      <c r="A926" t="s">
        <v>3546</v>
      </c>
      <c r="B926" t="s">
        <v>3547</v>
      </c>
    </row>
    <row r="927" spans="1:2">
      <c r="A927" t="s">
        <v>3548</v>
      </c>
      <c r="B927" t="s">
        <v>3549</v>
      </c>
    </row>
    <row r="928" spans="1:2">
      <c r="A928" t="s">
        <v>3550</v>
      </c>
      <c r="B928" t="s">
        <v>3551</v>
      </c>
    </row>
    <row r="929" spans="1:2">
      <c r="A929" t="s">
        <v>3552</v>
      </c>
      <c r="B929" t="s">
        <v>3553</v>
      </c>
    </row>
    <row r="930" spans="1:2">
      <c r="A930" t="s">
        <v>3554</v>
      </c>
      <c r="B930" t="s">
        <v>3555</v>
      </c>
    </row>
    <row r="931" spans="1:2">
      <c r="A931" t="s">
        <v>3556</v>
      </c>
      <c r="B931" t="s">
        <v>3557</v>
      </c>
    </row>
    <row r="932" spans="1:2">
      <c r="A932" t="s">
        <v>3558</v>
      </c>
      <c r="B932" t="s">
        <v>3559</v>
      </c>
    </row>
    <row r="933" spans="1:2">
      <c r="A933" t="s">
        <v>464</v>
      </c>
      <c r="B933" t="s">
        <v>2211</v>
      </c>
    </row>
    <row r="934" spans="1:2">
      <c r="A934" t="s">
        <v>393</v>
      </c>
      <c r="B934" t="s">
        <v>1337</v>
      </c>
    </row>
    <row r="935" spans="1:2">
      <c r="A935" t="s">
        <v>2212</v>
      </c>
      <c r="B935" t="s">
        <v>2213</v>
      </c>
    </row>
    <row r="936" spans="1:2">
      <c r="A936" t="s">
        <v>2214</v>
      </c>
      <c r="B936" t="s">
        <v>2215</v>
      </c>
    </row>
    <row r="937" spans="1:2">
      <c r="A937" t="s">
        <v>137</v>
      </c>
      <c r="B937" t="s">
        <v>1579</v>
      </c>
    </row>
    <row r="938" spans="1:2">
      <c r="A938" t="s">
        <v>291</v>
      </c>
      <c r="B938" t="s">
        <v>1611</v>
      </c>
    </row>
    <row r="939" spans="1:2">
      <c r="A939" t="s">
        <v>320</v>
      </c>
      <c r="B939" t="s">
        <v>3560</v>
      </c>
    </row>
    <row r="940" spans="1:2">
      <c r="A940" t="s">
        <v>203</v>
      </c>
      <c r="B940" t="s">
        <v>1349</v>
      </c>
    </row>
    <row r="941" spans="1:2">
      <c r="A941" t="s">
        <v>211</v>
      </c>
      <c r="B941" t="s">
        <v>1526</v>
      </c>
    </row>
    <row r="942" spans="1:2">
      <c r="A942" t="s">
        <v>624</v>
      </c>
      <c r="B942" t="s">
        <v>3561</v>
      </c>
    </row>
    <row r="943" spans="1:2">
      <c r="A943" t="s">
        <v>348</v>
      </c>
      <c r="B943" t="s">
        <v>1457</v>
      </c>
    </row>
    <row r="944" spans="1:2">
      <c r="A944" t="s">
        <v>1645</v>
      </c>
      <c r="B944" t="s">
        <v>1646</v>
      </c>
    </row>
    <row r="945" spans="1:2">
      <c r="A945" t="s">
        <v>1642</v>
      </c>
      <c r="B945" t="s">
        <v>1643</v>
      </c>
    </row>
    <row r="946" spans="1:2">
      <c r="A946" t="s">
        <v>3562</v>
      </c>
      <c r="B946" t="s">
        <v>3563</v>
      </c>
    </row>
    <row r="947" spans="1:2">
      <c r="A947" t="s">
        <v>3564</v>
      </c>
      <c r="B947" t="s">
        <v>3565</v>
      </c>
    </row>
    <row r="948" spans="1:2">
      <c r="A948" t="s">
        <v>3566</v>
      </c>
      <c r="B948" t="s">
        <v>3567</v>
      </c>
    </row>
    <row r="949" spans="1:2">
      <c r="A949" t="s">
        <v>625</v>
      </c>
      <c r="B949" t="s">
        <v>1640</v>
      </c>
    </row>
    <row r="950" spans="1:2">
      <c r="A950" t="s">
        <v>394</v>
      </c>
      <c r="B950" t="s">
        <v>1615</v>
      </c>
    </row>
    <row r="951" spans="1:2">
      <c r="A951" t="s">
        <v>626</v>
      </c>
      <c r="B951" t="s">
        <v>1626</v>
      </c>
    </row>
    <row r="952" spans="1:2">
      <c r="A952" t="s">
        <v>465</v>
      </c>
      <c r="B952" t="s">
        <v>1325</v>
      </c>
    </row>
    <row r="953" spans="1:2">
      <c r="A953" t="s">
        <v>466</v>
      </c>
      <c r="B953" t="s">
        <v>1567</v>
      </c>
    </row>
    <row r="954" spans="1:2">
      <c r="A954" t="s">
        <v>502</v>
      </c>
      <c r="B954" t="s">
        <v>1604</v>
      </c>
    </row>
    <row r="955" spans="1:2">
      <c r="A955" t="s">
        <v>627</v>
      </c>
      <c r="B955" t="s">
        <v>1608</v>
      </c>
    </row>
    <row r="956" spans="1:2">
      <c r="A956" t="s">
        <v>519</v>
      </c>
      <c r="B956" t="s">
        <v>1446</v>
      </c>
    </row>
    <row r="957" spans="1:2">
      <c r="A957" t="s">
        <v>628</v>
      </c>
      <c r="B957" t="s">
        <v>3568</v>
      </c>
    </row>
    <row r="958" spans="1:2">
      <c r="A958" t="s">
        <v>467</v>
      </c>
      <c r="B958" t="s">
        <v>1355</v>
      </c>
    </row>
    <row r="959" spans="1:2">
      <c r="A959" t="s">
        <v>629</v>
      </c>
      <c r="B959" t="s">
        <v>1221</v>
      </c>
    </row>
    <row r="960" spans="1:2">
      <c r="A960" t="s">
        <v>630</v>
      </c>
      <c r="B960" t="s">
        <v>1592</v>
      </c>
    </row>
    <row r="961" spans="1:2">
      <c r="A961" t="s">
        <v>2216</v>
      </c>
      <c r="B961" t="s">
        <v>2217</v>
      </c>
    </row>
    <row r="962" spans="1:2">
      <c r="A962" t="s">
        <v>3569</v>
      </c>
      <c r="B962" t="s">
        <v>3570</v>
      </c>
    </row>
    <row r="963" spans="1:2">
      <c r="A963" t="s">
        <v>3571</v>
      </c>
      <c r="B963" t="s">
        <v>3572</v>
      </c>
    </row>
    <row r="964" spans="1:2">
      <c r="A964" t="s">
        <v>233</v>
      </c>
      <c r="B964" t="s">
        <v>1476</v>
      </c>
    </row>
    <row r="965" spans="1:2">
      <c r="A965" t="s">
        <v>468</v>
      </c>
      <c r="B965" t="s">
        <v>2218</v>
      </c>
    </row>
    <row r="966" spans="1:2">
      <c r="A966" t="s">
        <v>571</v>
      </c>
      <c r="B966" t="s">
        <v>1250</v>
      </c>
    </row>
    <row r="967" spans="1:2">
      <c r="A967" t="s">
        <v>469</v>
      </c>
      <c r="B967" t="s">
        <v>1188</v>
      </c>
    </row>
    <row r="968" spans="1:2">
      <c r="A968" t="s">
        <v>395</v>
      </c>
      <c r="B968" t="s">
        <v>2219</v>
      </c>
    </row>
    <row r="969" spans="1:2">
      <c r="A969" t="s">
        <v>321</v>
      </c>
      <c r="B969" t="s">
        <v>1467</v>
      </c>
    </row>
    <row r="970" spans="1:2">
      <c r="A970" t="s">
        <v>573</v>
      </c>
      <c r="B970" t="s">
        <v>3573</v>
      </c>
    </row>
    <row r="971" spans="1:2">
      <c r="A971" t="s">
        <v>2220</v>
      </c>
      <c r="B971" t="s">
        <v>2221</v>
      </c>
    </row>
    <row r="972" spans="1:2">
      <c r="A972" t="s">
        <v>2222</v>
      </c>
      <c r="B972" t="s">
        <v>2223</v>
      </c>
    </row>
    <row r="973" spans="1:2">
      <c r="A973" t="s">
        <v>2224</v>
      </c>
      <c r="B973" t="s">
        <v>2225</v>
      </c>
    </row>
    <row r="974" spans="1:2">
      <c r="A974" t="s">
        <v>2226</v>
      </c>
      <c r="B974" t="s">
        <v>2227</v>
      </c>
    </row>
    <row r="975" spans="1:2">
      <c r="A975" t="s">
        <v>2228</v>
      </c>
      <c r="B975" t="s">
        <v>1586</v>
      </c>
    </row>
    <row r="976" spans="1:2">
      <c r="A976" t="s">
        <v>583</v>
      </c>
      <c r="B976" t="s">
        <v>1593</v>
      </c>
    </row>
    <row r="977" spans="1:2">
      <c r="A977" t="s">
        <v>594</v>
      </c>
      <c r="B977" t="s">
        <v>3574</v>
      </c>
    </row>
    <row r="978" spans="1:2">
      <c r="A978" t="s">
        <v>239</v>
      </c>
      <c r="B978" t="s">
        <v>3575</v>
      </c>
    </row>
    <row r="979" spans="1:2">
      <c r="A979" t="s">
        <v>254</v>
      </c>
      <c r="B979" t="s">
        <v>1166</v>
      </c>
    </row>
    <row r="980" spans="1:2">
      <c r="A980" t="s">
        <v>2229</v>
      </c>
      <c r="B980" t="s">
        <v>2230</v>
      </c>
    </row>
    <row r="981" spans="1:2">
      <c r="A981" t="s">
        <v>3576</v>
      </c>
      <c r="B981" t="s">
        <v>3577</v>
      </c>
    </row>
    <row r="982" spans="1:2">
      <c r="A982" t="s">
        <v>3578</v>
      </c>
      <c r="B982" t="s">
        <v>3579</v>
      </c>
    </row>
    <row r="983" spans="1:2">
      <c r="A983" t="s">
        <v>3580</v>
      </c>
      <c r="B983" t="s">
        <v>3581</v>
      </c>
    </row>
    <row r="984" spans="1:2">
      <c r="A984" t="s">
        <v>224</v>
      </c>
      <c r="B984" t="s">
        <v>1193</v>
      </c>
    </row>
    <row r="985" spans="1:2">
      <c r="A985" t="s">
        <v>470</v>
      </c>
      <c r="B985" t="s">
        <v>3582</v>
      </c>
    </row>
    <row r="986" spans="1:2">
      <c r="A986" t="s">
        <v>322</v>
      </c>
      <c r="B986" t="s">
        <v>3583</v>
      </c>
    </row>
    <row r="987" spans="1:2">
      <c r="A987" t="s">
        <v>204</v>
      </c>
      <c r="B987" t="s">
        <v>1495</v>
      </c>
    </row>
    <row r="988" spans="1:2">
      <c r="A988" t="s">
        <v>255</v>
      </c>
      <c r="B988" t="s">
        <v>1422</v>
      </c>
    </row>
    <row r="989" spans="1:2">
      <c r="A989" t="s">
        <v>165</v>
      </c>
      <c r="B989" t="s">
        <v>3584</v>
      </c>
    </row>
    <row r="990" spans="1:2">
      <c r="A990" t="s">
        <v>185</v>
      </c>
      <c r="B990" t="s">
        <v>3585</v>
      </c>
    </row>
    <row r="991" spans="1:2">
      <c r="A991" t="s">
        <v>2231</v>
      </c>
      <c r="B991" t="s">
        <v>2232</v>
      </c>
    </row>
    <row r="992" spans="1:2">
      <c r="A992" t="s">
        <v>2233</v>
      </c>
      <c r="B992" t="s">
        <v>2234</v>
      </c>
    </row>
    <row r="993" spans="1:2">
      <c r="A993" t="s">
        <v>2235</v>
      </c>
      <c r="B993" t="s">
        <v>3586</v>
      </c>
    </row>
    <row r="994" spans="1:2">
      <c r="A994" t="s">
        <v>2236</v>
      </c>
      <c r="B994" t="s">
        <v>2237</v>
      </c>
    </row>
    <row r="995" spans="1:2">
      <c r="A995" t="s">
        <v>2238</v>
      </c>
      <c r="B995" t="s">
        <v>2239</v>
      </c>
    </row>
    <row r="996" spans="1:2">
      <c r="A996" t="s">
        <v>3587</v>
      </c>
      <c r="B996" t="s">
        <v>3588</v>
      </c>
    </row>
    <row r="997" spans="1:2">
      <c r="A997" t="s">
        <v>3589</v>
      </c>
      <c r="B997" t="s">
        <v>3590</v>
      </c>
    </row>
    <row r="998" spans="1:2">
      <c r="A998" t="s">
        <v>3591</v>
      </c>
      <c r="B998" t="s">
        <v>3592</v>
      </c>
    </row>
    <row r="999" spans="1:2">
      <c r="A999" t="s">
        <v>3593</v>
      </c>
      <c r="B999" t="s">
        <v>3594</v>
      </c>
    </row>
    <row r="1000" spans="1:2">
      <c r="A1000" t="s">
        <v>3595</v>
      </c>
      <c r="B1000" t="s">
        <v>3596</v>
      </c>
    </row>
    <row r="1001" spans="1:2">
      <c r="A1001" t="s">
        <v>3597</v>
      </c>
      <c r="B1001" t="s">
        <v>3598</v>
      </c>
    </row>
    <row r="1002" spans="1:2">
      <c r="A1002" t="s">
        <v>3599</v>
      </c>
      <c r="B1002" t="s">
        <v>3600</v>
      </c>
    </row>
    <row r="1003" spans="1:2">
      <c r="A1003" t="s">
        <v>3601</v>
      </c>
      <c r="B1003" t="s">
        <v>3602</v>
      </c>
    </row>
    <row r="1004" spans="1:2">
      <c r="A1004" t="s">
        <v>3603</v>
      </c>
      <c r="B1004" t="s">
        <v>3604</v>
      </c>
    </row>
    <row r="1005" spans="1:2">
      <c r="A1005" t="s">
        <v>3605</v>
      </c>
      <c r="B1005" t="s">
        <v>3606</v>
      </c>
    </row>
    <row r="1006" spans="1:2">
      <c r="A1006" t="s">
        <v>3607</v>
      </c>
      <c r="B1006" t="s">
        <v>3608</v>
      </c>
    </row>
    <row r="1007" spans="1:2">
      <c r="A1007" t="s">
        <v>3609</v>
      </c>
      <c r="B1007" t="s">
        <v>3610</v>
      </c>
    </row>
    <row r="1008" spans="1:2">
      <c r="A1008" t="s">
        <v>3611</v>
      </c>
      <c r="B1008" t="s">
        <v>3612</v>
      </c>
    </row>
    <row r="1009" spans="1:2">
      <c r="A1009" t="s">
        <v>3613</v>
      </c>
      <c r="B1009" t="s">
        <v>3614</v>
      </c>
    </row>
    <row r="1010" spans="1:2">
      <c r="A1010" t="s">
        <v>3615</v>
      </c>
      <c r="B1010" t="s">
        <v>3616</v>
      </c>
    </row>
    <row r="1011" spans="1:2">
      <c r="A1011" t="s">
        <v>225</v>
      </c>
      <c r="B1011" t="s">
        <v>3617</v>
      </c>
    </row>
    <row r="1012" spans="1:2">
      <c r="A1012" t="s">
        <v>119</v>
      </c>
      <c r="B1012" t="s">
        <v>1220</v>
      </c>
    </row>
    <row r="1013" spans="1:2">
      <c r="A1013" t="s">
        <v>115</v>
      </c>
      <c r="B1013" t="s">
        <v>3618</v>
      </c>
    </row>
    <row r="1014" spans="1:2">
      <c r="A1014" t="s">
        <v>113</v>
      </c>
      <c r="B1014" t="s">
        <v>3619</v>
      </c>
    </row>
    <row r="1015" spans="1:2">
      <c r="A1015" t="s">
        <v>323</v>
      </c>
      <c r="B1015" t="s">
        <v>3620</v>
      </c>
    </row>
    <row r="1016" spans="1:2">
      <c r="A1016" t="s">
        <v>1139</v>
      </c>
      <c r="B1016" t="s">
        <v>3621</v>
      </c>
    </row>
    <row r="1017" spans="1:2">
      <c r="A1017" t="s">
        <v>1631</v>
      </c>
      <c r="B1017" t="s">
        <v>1632</v>
      </c>
    </row>
    <row r="1018" spans="1:2">
      <c r="A1018" t="s">
        <v>1580</v>
      </c>
      <c r="B1018" t="s">
        <v>1581</v>
      </c>
    </row>
    <row r="1019" spans="1:2">
      <c r="A1019" t="s">
        <v>1466</v>
      </c>
      <c r="B1019" t="s">
        <v>3622</v>
      </c>
    </row>
    <row r="1020" spans="1:2">
      <c r="A1020" t="s">
        <v>1144</v>
      </c>
      <c r="B1020" t="s">
        <v>3623</v>
      </c>
    </row>
    <row r="1021" spans="1:2">
      <c r="A1021" t="s">
        <v>2240</v>
      </c>
      <c r="B1021" t="s">
        <v>2241</v>
      </c>
    </row>
    <row r="1022" spans="1:2">
      <c r="A1022" t="s">
        <v>2242</v>
      </c>
      <c r="B1022" t="s">
        <v>2243</v>
      </c>
    </row>
    <row r="1023" spans="1:2">
      <c r="A1023" t="s">
        <v>2244</v>
      </c>
      <c r="B1023" t="s">
        <v>2245</v>
      </c>
    </row>
    <row r="1024" spans="1:2">
      <c r="A1024" t="s">
        <v>3624</v>
      </c>
      <c r="B1024" t="s">
        <v>3625</v>
      </c>
    </row>
    <row r="1025" spans="1:2">
      <c r="A1025" t="s">
        <v>561</v>
      </c>
      <c r="B1025" t="s">
        <v>2246</v>
      </c>
    </row>
    <row r="1026" spans="1:2">
      <c r="A1026" t="s">
        <v>631</v>
      </c>
      <c r="B1026" t="s">
        <v>1509</v>
      </c>
    </row>
    <row r="1027" spans="1:2">
      <c r="A1027" t="s">
        <v>503</v>
      </c>
      <c r="B1027" t="s">
        <v>1241</v>
      </c>
    </row>
    <row r="1028" spans="1:2">
      <c r="A1028" t="s">
        <v>324</v>
      </c>
      <c r="B1028" t="s">
        <v>1454</v>
      </c>
    </row>
    <row r="1029" spans="1:2">
      <c r="A1029" t="s">
        <v>632</v>
      </c>
      <c r="B1029" t="s">
        <v>1409</v>
      </c>
    </row>
    <row r="1030" spans="1:2">
      <c r="A1030" t="s">
        <v>1627</v>
      </c>
      <c r="B1030" t="s">
        <v>1628</v>
      </c>
    </row>
    <row r="1031" spans="1:2">
      <c r="A1031" t="s">
        <v>2247</v>
      </c>
      <c r="B1031" t="s">
        <v>2248</v>
      </c>
    </row>
    <row r="1032" spans="1:2">
      <c r="A1032" t="s">
        <v>2249</v>
      </c>
      <c r="B1032" t="s">
        <v>2250</v>
      </c>
    </row>
    <row r="1033" spans="1:2">
      <c r="A1033" t="s">
        <v>2251</v>
      </c>
      <c r="B1033" t="s">
        <v>2252</v>
      </c>
    </row>
    <row r="1034" spans="1:2">
      <c r="A1034" t="s">
        <v>2253</v>
      </c>
      <c r="B1034" t="s">
        <v>2254</v>
      </c>
    </row>
    <row r="1035" spans="1:2">
      <c r="A1035" t="s">
        <v>3626</v>
      </c>
      <c r="B1035" t="s">
        <v>3627</v>
      </c>
    </row>
    <row r="1036" spans="1:2">
      <c r="A1036" t="s">
        <v>3628</v>
      </c>
      <c r="B1036" t="s">
        <v>3629</v>
      </c>
    </row>
    <row r="1037" spans="1:2">
      <c r="A1037" t="s">
        <v>3630</v>
      </c>
      <c r="B1037" t="s">
        <v>3631</v>
      </c>
    </row>
    <row r="1038" spans="1:2">
      <c r="A1038" t="s">
        <v>3632</v>
      </c>
      <c r="B1038" t="s">
        <v>3633</v>
      </c>
    </row>
    <row r="1039" spans="1:2">
      <c r="A1039" t="s">
        <v>3634</v>
      </c>
      <c r="B1039" t="s">
        <v>3635</v>
      </c>
    </row>
    <row r="1040" spans="1:2">
      <c r="A1040" t="s">
        <v>3636</v>
      </c>
      <c r="B1040" t="s">
        <v>3637</v>
      </c>
    </row>
    <row r="1041" spans="1:2">
      <c r="A1041" t="s">
        <v>3638</v>
      </c>
      <c r="B1041" t="s">
        <v>3639</v>
      </c>
    </row>
    <row r="1042" spans="1:2">
      <c r="A1042" t="s">
        <v>3640</v>
      </c>
      <c r="B1042" t="s">
        <v>3641</v>
      </c>
    </row>
    <row r="1043" spans="1:2">
      <c r="A1043" t="s">
        <v>3642</v>
      </c>
      <c r="B1043" t="s">
        <v>3643</v>
      </c>
    </row>
    <row r="1044" spans="1:2">
      <c r="A1044" t="s">
        <v>3644</v>
      </c>
      <c r="B1044" t="s">
        <v>3645</v>
      </c>
    </row>
    <row r="1045" spans="1:2">
      <c r="A1045" t="s">
        <v>3646</v>
      </c>
      <c r="B1045" t="s">
        <v>3647</v>
      </c>
    </row>
    <row r="1046" spans="1:2">
      <c r="A1046" t="s">
        <v>3648</v>
      </c>
      <c r="B1046" t="s">
        <v>3649</v>
      </c>
    </row>
    <row r="1047" spans="1:2">
      <c r="A1047" t="s">
        <v>471</v>
      </c>
      <c r="B1047" t="s">
        <v>3650</v>
      </c>
    </row>
    <row r="1048" spans="1:2">
      <c r="A1048" t="s">
        <v>633</v>
      </c>
      <c r="B1048" t="s">
        <v>1557</v>
      </c>
    </row>
    <row r="1049" spans="1:2">
      <c r="A1049" t="s">
        <v>634</v>
      </c>
      <c r="B1049" t="s">
        <v>1616</v>
      </c>
    </row>
    <row r="1050" spans="1:2">
      <c r="A1050" t="s">
        <v>635</v>
      </c>
      <c r="B1050" t="s">
        <v>3651</v>
      </c>
    </row>
    <row r="1051" spans="1:2">
      <c r="A1051" t="s">
        <v>636</v>
      </c>
      <c r="B1051" t="s">
        <v>1183</v>
      </c>
    </row>
    <row r="1052" spans="1:2">
      <c r="A1052" t="s">
        <v>3652</v>
      </c>
      <c r="B1052" t="s">
        <v>3653</v>
      </c>
    </row>
    <row r="1053" spans="1:2">
      <c r="A1053" t="s">
        <v>3654</v>
      </c>
      <c r="B1053" t="s">
        <v>3655</v>
      </c>
    </row>
    <row r="1054" spans="1:2">
      <c r="A1054" t="s">
        <v>3656</v>
      </c>
      <c r="B1054" t="s">
        <v>3657</v>
      </c>
    </row>
    <row r="1055" spans="1:2">
      <c r="A1055" t="s">
        <v>3658</v>
      </c>
      <c r="B1055" t="s">
        <v>3659</v>
      </c>
    </row>
    <row r="1056" spans="1:2">
      <c r="A1056" t="s">
        <v>3660</v>
      </c>
      <c r="B1056" t="s">
        <v>3661</v>
      </c>
    </row>
    <row r="1057" spans="1:2">
      <c r="A1057" t="s">
        <v>3662</v>
      </c>
      <c r="B1057" t="s">
        <v>3663</v>
      </c>
    </row>
    <row r="1058" spans="1:2">
      <c r="A1058" t="s">
        <v>3664</v>
      </c>
      <c r="B1058" t="s">
        <v>3665</v>
      </c>
    </row>
    <row r="1059" spans="1:2">
      <c r="A1059" t="s">
        <v>3666</v>
      </c>
      <c r="B1059" t="s">
        <v>3667</v>
      </c>
    </row>
    <row r="1060" spans="1:2">
      <c r="A1060" t="s">
        <v>190</v>
      </c>
      <c r="B1060" t="s">
        <v>1177</v>
      </c>
    </row>
    <row r="1061" spans="1:2">
      <c r="A1061" t="s">
        <v>396</v>
      </c>
      <c r="B1061" t="s">
        <v>1551</v>
      </c>
    </row>
    <row r="1062" spans="1:2">
      <c r="A1062" t="s">
        <v>2255</v>
      </c>
      <c r="B1062" t="s">
        <v>2256</v>
      </c>
    </row>
    <row r="1063" spans="1:2">
      <c r="A1063" t="s">
        <v>2257</v>
      </c>
      <c r="B1063" t="s">
        <v>2258</v>
      </c>
    </row>
    <row r="1064" spans="1:2">
      <c r="A1064" t="s">
        <v>2259</v>
      </c>
      <c r="B1064" t="s">
        <v>2260</v>
      </c>
    </row>
    <row r="1065" spans="1:2">
      <c r="A1065" t="s">
        <v>2261</v>
      </c>
      <c r="B1065" t="s">
        <v>2262</v>
      </c>
    </row>
    <row r="1066" spans="1:2">
      <c r="A1066" t="s">
        <v>2263</v>
      </c>
      <c r="B1066" t="s">
        <v>2264</v>
      </c>
    </row>
    <row r="1067" spans="1:2">
      <c r="A1067" t="s">
        <v>472</v>
      </c>
      <c r="B1067" t="s">
        <v>3668</v>
      </c>
    </row>
    <row r="1068" spans="1:2">
      <c r="A1068" t="s">
        <v>637</v>
      </c>
      <c r="B1068" t="s">
        <v>1583</v>
      </c>
    </row>
    <row r="1069" spans="1:2">
      <c r="A1069" t="s">
        <v>520</v>
      </c>
      <c r="B1069" t="s">
        <v>2265</v>
      </c>
    </row>
    <row r="1070" spans="1:2">
      <c r="A1070" t="s">
        <v>574</v>
      </c>
      <c r="B1070" t="s">
        <v>1444</v>
      </c>
    </row>
    <row r="1071" spans="1:2">
      <c r="A1071" t="s">
        <v>325</v>
      </c>
      <c r="B1071" t="s">
        <v>1552</v>
      </c>
    </row>
    <row r="1072" spans="1:2">
      <c r="A1072" t="s">
        <v>473</v>
      </c>
      <c r="B1072" t="s">
        <v>2266</v>
      </c>
    </row>
    <row r="1073" spans="1:2">
      <c r="A1073" t="s">
        <v>397</v>
      </c>
      <c r="B1073" t="s">
        <v>1208</v>
      </c>
    </row>
    <row r="1074" spans="1:2">
      <c r="A1074" t="s">
        <v>2267</v>
      </c>
      <c r="B1074" t="s">
        <v>2268</v>
      </c>
    </row>
    <row r="1075" spans="1:2">
      <c r="A1075" t="s">
        <v>2269</v>
      </c>
      <c r="B1075" t="s">
        <v>2270</v>
      </c>
    </row>
    <row r="1076" spans="1:2">
      <c r="A1076" t="s">
        <v>2271</v>
      </c>
      <c r="B1076" t="s">
        <v>2272</v>
      </c>
    </row>
    <row r="1077" spans="1:2">
      <c r="A1077" t="s">
        <v>2273</v>
      </c>
      <c r="B1077" t="s">
        <v>2274</v>
      </c>
    </row>
    <row r="1078" spans="1:2">
      <c r="A1078" t="s">
        <v>2275</v>
      </c>
      <c r="B1078" t="s">
        <v>2276</v>
      </c>
    </row>
    <row r="1079" spans="1:2">
      <c r="A1079" t="s">
        <v>2277</v>
      </c>
      <c r="B1079" t="s">
        <v>2278</v>
      </c>
    </row>
    <row r="1080" spans="1:2">
      <c r="A1080" t="s">
        <v>2279</v>
      </c>
      <c r="B1080" t="s">
        <v>2280</v>
      </c>
    </row>
    <row r="1081" spans="1:2">
      <c r="A1081" t="s">
        <v>2281</v>
      </c>
      <c r="B1081" t="s">
        <v>2282</v>
      </c>
    </row>
    <row r="1082" spans="1:2">
      <c r="A1082" t="s">
        <v>2283</v>
      </c>
      <c r="B1082" t="s">
        <v>2284</v>
      </c>
    </row>
    <row r="1083" spans="1:2">
      <c r="A1083" t="s">
        <v>2285</v>
      </c>
      <c r="B1083" t="s">
        <v>2286</v>
      </c>
    </row>
    <row r="1084" spans="1:2">
      <c r="A1084" t="s">
        <v>2287</v>
      </c>
      <c r="B1084" t="s">
        <v>2288</v>
      </c>
    </row>
    <row r="1085" spans="1:2">
      <c r="A1085" t="s">
        <v>2289</v>
      </c>
      <c r="B1085" t="s">
        <v>2290</v>
      </c>
    </row>
    <row r="1086" spans="1:2">
      <c r="A1086" t="s">
        <v>2291</v>
      </c>
      <c r="B1086" t="s">
        <v>2292</v>
      </c>
    </row>
    <row r="1087" spans="1:2">
      <c r="A1087" t="s">
        <v>2293</v>
      </c>
      <c r="B1087" t="s">
        <v>2294</v>
      </c>
    </row>
    <row r="1088" spans="1:2">
      <c r="A1088" t="s">
        <v>2295</v>
      </c>
      <c r="B1088" t="s">
        <v>2296</v>
      </c>
    </row>
    <row r="1089" spans="1:2">
      <c r="A1089" t="s">
        <v>2297</v>
      </c>
      <c r="B1089" t="s">
        <v>2298</v>
      </c>
    </row>
    <row r="1090" spans="1:2">
      <c r="A1090" t="s">
        <v>2299</v>
      </c>
      <c r="B1090" t="s">
        <v>2300</v>
      </c>
    </row>
    <row r="1091" spans="1:2">
      <c r="A1091" t="s">
        <v>3669</v>
      </c>
      <c r="B1091" t="s">
        <v>3670</v>
      </c>
    </row>
    <row r="1092" spans="1:2">
      <c r="A1092" t="s">
        <v>3671</v>
      </c>
      <c r="B1092" t="s">
        <v>3672</v>
      </c>
    </row>
    <row r="1093" spans="1:2">
      <c r="A1093" t="s">
        <v>3673</v>
      </c>
      <c r="B1093" t="s">
        <v>3674</v>
      </c>
    </row>
    <row r="1094" spans="1:2">
      <c r="A1094" t="s">
        <v>3675</v>
      </c>
      <c r="B1094" t="s">
        <v>3676</v>
      </c>
    </row>
    <row r="1095" spans="1:2">
      <c r="A1095" t="s">
        <v>3677</v>
      </c>
      <c r="B1095" t="s">
        <v>3678</v>
      </c>
    </row>
    <row r="1096" spans="1:2">
      <c r="A1096" t="s">
        <v>3679</v>
      </c>
      <c r="B1096" t="s">
        <v>3680</v>
      </c>
    </row>
    <row r="1097" spans="1:2">
      <c r="A1097" t="s">
        <v>3681</v>
      </c>
      <c r="B1097" t="s">
        <v>3682</v>
      </c>
    </row>
    <row r="1098" spans="1:2">
      <c r="A1098" t="s">
        <v>3683</v>
      </c>
      <c r="B1098" t="s">
        <v>3684</v>
      </c>
    </row>
    <row r="1099" spans="1:2">
      <c r="A1099" t="s">
        <v>3685</v>
      </c>
      <c r="B1099" t="s">
        <v>3686</v>
      </c>
    </row>
    <row r="1100" spans="1:2">
      <c r="A1100" t="s">
        <v>3687</v>
      </c>
      <c r="B1100" t="s">
        <v>3688</v>
      </c>
    </row>
    <row r="1101" spans="1:2">
      <c r="A1101" t="s">
        <v>3689</v>
      </c>
      <c r="B1101" t="s">
        <v>3690</v>
      </c>
    </row>
    <row r="1102" spans="1:2">
      <c r="A1102" t="s">
        <v>3691</v>
      </c>
      <c r="B1102" t="s">
        <v>3692</v>
      </c>
    </row>
    <row r="1103" spans="1:2">
      <c r="A1103" t="s">
        <v>3693</v>
      </c>
      <c r="B1103" t="s">
        <v>3694</v>
      </c>
    </row>
    <row r="1104" spans="1:2">
      <c r="A1104" t="s">
        <v>3695</v>
      </c>
      <c r="B1104" t="s">
        <v>3696</v>
      </c>
    </row>
    <row r="1105" spans="1:2">
      <c r="A1105" t="s">
        <v>234</v>
      </c>
      <c r="B1105" t="s">
        <v>1259</v>
      </c>
    </row>
    <row r="1106" spans="1:2">
      <c r="A1106" t="s">
        <v>256</v>
      </c>
      <c r="B1106" t="s">
        <v>3697</v>
      </c>
    </row>
    <row r="1107" spans="1:2">
      <c r="A1107" t="s">
        <v>3698</v>
      </c>
      <c r="B1107" t="s">
        <v>3699</v>
      </c>
    </row>
    <row r="1108" spans="1:2">
      <c r="A1108" t="s">
        <v>3700</v>
      </c>
      <c r="B1108" t="s">
        <v>3701</v>
      </c>
    </row>
    <row r="1109" spans="1:2">
      <c r="A1109" t="s">
        <v>3702</v>
      </c>
      <c r="B1109" t="s">
        <v>3703</v>
      </c>
    </row>
    <row r="1110" spans="1:2">
      <c r="A1110" t="s">
        <v>3704</v>
      </c>
      <c r="B1110" t="s">
        <v>3705</v>
      </c>
    </row>
    <row r="1111" spans="1:2">
      <c r="A1111" t="s">
        <v>3706</v>
      </c>
      <c r="B1111" t="s">
        <v>3707</v>
      </c>
    </row>
    <row r="1112" spans="1:2">
      <c r="A1112" t="s">
        <v>3708</v>
      </c>
      <c r="B1112" t="s">
        <v>3709</v>
      </c>
    </row>
    <row r="1113" spans="1:2">
      <c r="A1113" t="s">
        <v>3710</v>
      </c>
      <c r="B1113" t="s">
        <v>3711</v>
      </c>
    </row>
    <row r="1114" spans="1:2">
      <c r="A1114" t="s">
        <v>3712</v>
      </c>
      <c r="B1114" t="s">
        <v>3713</v>
      </c>
    </row>
    <row r="1115" spans="1:2">
      <c r="A1115" t="s">
        <v>3714</v>
      </c>
      <c r="B1115" t="s">
        <v>3715</v>
      </c>
    </row>
    <row r="1116" spans="1:2">
      <c r="A1116" t="s">
        <v>3716</v>
      </c>
      <c r="B1116" t="s">
        <v>3717</v>
      </c>
    </row>
    <row r="1117" spans="1:2">
      <c r="A1117" t="s">
        <v>3718</v>
      </c>
      <c r="B1117" t="s">
        <v>3719</v>
      </c>
    </row>
    <row r="1118" spans="1:2">
      <c r="A1118" t="s">
        <v>3720</v>
      </c>
      <c r="B1118" t="s">
        <v>3721</v>
      </c>
    </row>
    <row r="1119" spans="1:2">
      <c r="A1119" t="s">
        <v>3722</v>
      </c>
      <c r="B1119" t="s">
        <v>3723</v>
      </c>
    </row>
    <row r="1120" spans="1:2">
      <c r="A1120" t="s">
        <v>638</v>
      </c>
      <c r="B1120" t="s">
        <v>1279</v>
      </c>
    </row>
    <row r="1121" spans="1:2">
      <c r="A1121" t="s">
        <v>245</v>
      </c>
      <c r="B1121" t="s">
        <v>1168</v>
      </c>
    </row>
    <row r="1122" spans="1:2">
      <c r="A1122" t="s">
        <v>178</v>
      </c>
      <c r="B1122" t="s">
        <v>1256</v>
      </c>
    </row>
    <row r="1123" spans="1:2">
      <c r="A1123" t="s">
        <v>639</v>
      </c>
      <c r="B1123" t="s">
        <v>1232</v>
      </c>
    </row>
    <row r="1124" spans="1:2">
      <c r="A1124" t="s">
        <v>2301</v>
      </c>
      <c r="B1124" t="s">
        <v>2302</v>
      </c>
    </row>
    <row r="1125" spans="1:2">
      <c r="A1125" t="s">
        <v>2303</v>
      </c>
      <c r="B1125" t="s">
        <v>2304</v>
      </c>
    </row>
    <row r="1126" spans="1:2">
      <c r="A1126" t="s">
        <v>2305</v>
      </c>
      <c r="B1126" t="s">
        <v>2306</v>
      </c>
    </row>
    <row r="1127" spans="1:2">
      <c r="A1127" t="s">
        <v>2307</v>
      </c>
      <c r="B1127" t="s">
        <v>2308</v>
      </c>
    </row>
    <row r="1128" spans="1:2">
      <c r="A1128" t="s">
        <v>3724</v>
      </c>
      <c r="B1128" t="s">
        <v>3725</v>
      </c>
    </row>
    <row r="1129" spans="1:2">
      <c r="A1129" t="s">
        <v>3726</v>
      </c>
      <c r="B1129" t="s">
        <v>3727</v>
      </c>
    </row>
    <row r="1130" spans="1:2">
      <c r="A1130" t="s">
        <v>530</v>
      </c>
      <c r="B1130" t="s">
        <v>3728</v>
      </c>
    </row>
    <row r="1131" spans="1:2">
      <c r="A1131" t="s">
        <v>474</v>
      </c>
      <c r="B1131" t="s">
        <v>3729</v>
      </c>
    </row>
    <row r="1132" spans="1:2">
      <c r="A1132" t="s">
        <v>549</v>
      </c>
      <c r="B1132" t="s">
        <v>3730</v>
      </c>
    </row>
    <row r="1133" spans="1:2">
      <c r="A1133" t="s">
        <v>138</v>
      </c>
      <c r="B1133" t="s">
        <v>1582</v>
      </c>
    </row>
    <row r="1134" spans="1:2">
      <c r="A1134" t="s">
        <v>221</v>
      </c>
      <c r="B1134" t="s">
        <v>1445</v>
      </c>
    </row>
    <row r="1135" spans="1:2">
      <c r="A1135" t="s">
        <v>292</v>
      </c>
      <c r="B1135" t="s">
        <v>1404</v>
      </c>
    </row>
    <row r="1136" spans="1:2">
      <c r="A1136" t="s">
        <v>142</v>
      </c>
      <c r="B1136" t="s">
        <v>1292</v>
      </c>
    </row>
    <row r="1137" spans="1:2">
      <c r="A1137" t="s">
        <v>293</v>
      </c>
      <c r="B1137" t="s">
        <v>1273</v>
      </c>
    </row>
    <row r="1138" spans="1:2">
      <c r="A1138" t="s">
        <v>475</v>
      </c>
      <c r="B1138" t="s">
        <v>3731</v>
      </c>
    </row>
    <row r="1139" spans="1:2">
      <c r="A1139" t="s">
        <v>349</v>
      </c>
      <c r="B1139" t="s">
        <v>3732</v>
      </c>
    </row>
    <row r="1140" spans="1:2">
      <c r="A1140" t="s">
        <v>175</v>
      </c>
      <c r="B1140" t="s">
        <v>1199</v>
      </c>
    </row>
    <row r="1141" spans="1:2">
      <c r="A1141" t="s">
        <v>398</v>
      </c>
      <c r="B1141" t="s">
        <v>1245</v>
      </c>
    </row>
    <row r="1142" spans="1:2">
      <c r="A1142" t="s">
        <v>1620</v>
      </c>
      <c r="B1142" t="s">
        <v>1621</v>
      </c>
    </row>
    <row r="1143" spans="1:2">
      <c r="A1143" t="s">
        <v>2309</v>
      </c>
      <c r="B1143" t="s">
        <v>2310</v>
      </c>
    </row>
    <row r="1144" spans="1:2">
      <c r="A1144" t="s">
        <v>2311</v>
      </c>
      <c r="B1144" t="s">
        <v>2312</v>
      </c>
    </row>
    <row r="1145" spans="1:2">
      <c r="A1145" t="s">
        <v>2313</v>
      </c>
      <c r="B1145" t="s">
        <v>2314</v>
      </c>
    </row>
    <row r="1146" spans="1:2">
      <c r="A1146" t="s">
        <v>2315</v>
      </c>
      <c r="B1146" t="s">
        <v>3733</v>
      </c>
    </row>
    <row r="1147" spans="1:2">
      <c r="A1147" t="s">
        <v>2316</v>
      </c>
      <c r="B1147" t="s">
        <v>2317</v>
      </c>
    </row>
    <row r="1148" spans="1:2">
      <c r="A1148" t="s">
        <v>3734</v>
      </c>
      <c r="B1148" t="s">
        <v>3735</v>
      </c>
    </row>
    <row r="1149" spans="1:2">
      <c r="A1149" t="s">
        <v>3736</v>
      </c>
      <c r="B1149" t="s">
        <v>3737</v>
      </c>
    </row>
    <row r="1150" spans="1:2">
      <c r="A1150" t="s">
        <v>3738</v>
      </c>
      <c r="B1150" t="s">
        <v>3739</v>
      </c>
    </row>
    <row r="1151" spans="1:2">
      <c r="A1151" t="s">
        <v>3740</v>
      </c>
      <c r="B1151" t="s">
        <v>3741</v>
      </c>
    </row>
    <row r="1152" spans="1:2">
      <c r="A1152" t="s">
        <v>3742</v>
      </c>
      <c r="B1152" t="s">
        <v>3743</v>
      </c>
    </row>
    <row r="1153" spans="1:2">
      <c r="A1153" t="s">
        <v>3744</v>
      </c>
      <c r="B1153" t="s">
        <v>3745</v>
      </c>
    </row>
    <row r="1154" spans="1:2">
      <c r="A1154" t="s">
        <v>3746</v>
      </c>
      <c r="B1154" t="s">
        <v>3747</v>
      </c>
    </row>
    <row r="1155" spans="1:2">
      <c r="A1155" t="s">
        <v>3748</v>
      </c>
      <c r="B1155" t="s">
        <v>3749</v>
      </c>
    </row>
    <row r="1156" spans="1:2">
      <c r="A1156" t="s">
        <v>3750</v>
      </c>
      <c r="B1156" t="s">
        <v>3751</v>
      </c>
    </row>
    <row r="1157" spans="1:2">
      <c r="A1157" t="s">
        <v>3752</v>
      </c>
      <c r="B1157" t="s">
        <v>3753</v>
      </c>
    </row>
    <row r="1158" spans="1:2">
      <c r="A1158" t="s">
        <v>3754</v>
      </c>
      <c r="B1158" t="s">
        <v>3755</v>
      </c>
    </row>
    <row r="1159" spans="1:2">
      <c r="A1159" t="s">
        <v>3756</v>
      </c>
      <c r="B1159" t="s">
        <v>3757</v>
      </c>
    </row>
    <row r="1160" spans="1:2">
      <c r="A1160" t="s">
        <v>3758</v>
      </c>
      <c r="B1160" t="s">
        <v>3759</v>
      </c>
    </row>
    <row r="1161" spans="1:2">
      <c r="A1161" t="s">
        <v>3760</v>
      </c>
      <c r="B1161" t="s">
        <v>3761</v>
      </c>
    </row>
    <row r="1162" spans="1:2">
      <c r="A1162" t="s">
        <v>3762</v>
      </c>
      <c r="B1162" t="s">
        <v>3763</v>
      </c>
    </row>
    <row r="1163" spans="1:2">
      <c r="A1163" t="s">
        <v>3764</v>
      </c>
      <c r="B1163" t="s">
        <v>3765</v>
      </c>
    </row>
    <row r="1164" spans="1:2">
      <c r="A1164" t="s">
        <v>3766</v>
      </c>
      <c r="B1164" t="s">
        <v>3767</v>
      </c>
    </row>
    <row r="1165" spans="1:2">
      <c r="A1165" t="s">
        <v>3768</v>
      </c>
      <c r="B1165" t="s">
        <v>3769</v>
      </c>
    </row>
    <row r="1166" spans="1:2">
      <c r="A1166" t="s">
        <v>3770</v>
      </c>
      <c r="B1166" t="s">
        <v>3771</v>
      </c>
    </row>
    <row r="1167" spans="1:2">
      <c r="A1167" t="s">
        <v>3772</v>
      </c>
      <c r="B1167" t="s">
        <v>3773</v>
      </c>
    </row>
    <row r="1168" spans="1:2">
      <c r="A1168" t="s">
        <v>3774</v>
      </c>
      <c r="B1168" t="s">
        <v>3775</v>
      </c>
    </row>
    <row r="1169" spans="1:2">
      <c r="A1169" t="s">
        <v>3776</v>
      </c>
      <c r="B1169" t="s">
        <v>3777</v>
      </c>
    </row>
    <row r="1170" spans="1:2">
      <c r="A1170" t="s">
        <v>3778</v>
      </c>
      <c r="B1170" t="s">
        <v>3779</v>
      </c>
    </row>
    <row r="1171" spans="1:2">
      <c r="A1171" t="s">
        <v>3780</v>
      </c>
      <c r="B1171" t="s">
        <v>3781</v>
      </c>
    </row>
    <row r="1172" spans="1:2">
      <c r="A1172" t="s">
        <v>3782</v>
      </c>
      <c r="B1172" t="s">
        <v>3783</v>
      </c>
    </row>
    <row r="1173" spans="1:2">
      <c r="A1173" t="s">
        <v>3784</v>
      </c>
      <c r="B1173" t="s">
        <v>3785</v>
      </c>
    </row>
    <row r="1174" spans="1:2">
      <c r="A1174" t="s">
        <v>3786</v>
      </c>
      <c r="B1174" t="s">
        <v>3787</v>
      </c>
    </row>
    <row r="1175" spans="1:2">
      <c r="A1175" t="s">
        <v>3788</v>
      </c>
      <c r="B1175" t="s">
        <v>3789</v>
      </c>
    </row>
    <row r="1176" spans="1:2">
      <c r="A1176" t="s">
        <v>3790</v>
      </c>
      <c r="B1176" t="s">
        <v>3791</v>
      </c>
    </row>
    <row r="1177" spans="1:2">
      <c r="A1177" t="s">
        <v>3792</v>
      </c>
      <c r="B1177" t="s">
        <v>3793</v>
      </c>
    </row>
    <row r="1178" spans="1:2">
      <c r="A1178" t="s">
        <v>261</v>
      </c>
      <c r="B1178" t="s">
        <v>1513</v>
      </c>
    </row>
    <row r="1179" spans="1:2">
      <c r="A1179" t="s">
        <v>271</v>
      </c>
      <c r="B1179" t="s">
        <v>1394</v>
      </c>
    </row>
    <row r="1180" spans="1:2">
      <c r="A1180" t="s">
        <v>476</v>
      </c>
      <c r="B1180" t="s">
        <v>1414</v>
      </c>
    </row>
    <row r="1181" spans="1:2">
      <c r="A1181" t="s">
        <v>112</v>
      </c>
      <c r="B1181" t="s">
        <v>2318</v>
      </c>
    </row>
    <row r="1182" spans="1:2">
      <c r="A1182" t="s">
        <v>2319</v>
      </c>
      <c r="B1182" t="s">
        <v>2320</v>
      </c>
    </row>
    <row r="1183" spans="1:2">
      <c r="A1183" t="s">
        <v>477</v>
      </c>
      <c r="B1183" t="s">
        <v>3794</v>
      </c>
    </row>
    <row r="1184" spans="1:2">
      <c r="A1184" t="s">
        <v>556</v>
      </c>
      <c r="B1184" t="s">
        <v>3795</v>
      </c>
    </row>
    <row r="1185" spans="1:2">
      <c r="A1185" t="s">
        <v>153</v>
      </c>
      <c r="B1185" t="s">
        <v>1383</v>
      </c>
    </row>
    <row r="1186" spans="1:2">
      <c r="A1186" t="s">
        <v>226</v>
      </c>
      <c r="B1186" t="s">
        <v>1341</v>
      </c>
    </row>
    <row r="1187" spans="1:2">
      <c r="A1187" t="s">
        <v>399</v>
      </c>
      <c r="B1187" t="s">
        <v>1342</v>
      </c>
    </row>
    <row r="1188" spans="1:2">
      <c r="A1188" t="s">
        <v>478</v>
      </c>
      <c r="B1188" t="s">
        <v>1240</v>
      </c>
    </row>
    <row r="1189" spans="1:2">
      <c r="A1189" t="s">
        <v>2321</v>
      </c>
      <c r="B1189" t="s">
        <v>2322</v>
      </c>
    </row>
    <row r="1190" spans="1:2">
      <c r="A1190" t="s">
        <v>2323</v>
      </c>
      <c r="B1190" t="s">
        <v>2324</v>
      </c>
    </row>
    <row r="1191" spans="1:2">
      <c r="A1191" t="s">
        <v>2325</v>
      </c>
      <c r="B1191" t="s">
        <v>2326</v>
      </c>
    </row>
    <row r="1192" spans="1:2">
      <c r="A1192" t="s">
        <v>2327</v>
      </c>
      <c r="B1192" t="s">
        <v>2328</v>
      </c>
    </row>
    <row r="1193" spans="1:2">
      <c r="A1193" t="s">
        <v>3796</v>
      </c>
      <c r="B1193" t="s">
        <v>3797</v>
      </c>
    </row>
    <row r="1194" spans="1:2">
      <c r="A1194" t="s">
        <v>3798</v>
      </c>
      <c r="B1194" t="s">
        <v>3799</v>
      </c>
    </row>
    <row r="1195" spans="1:2">
      <c r="A1195" t="s">
        <v>3800</v>
      </c>
      <c r="B1195" t="s">
        <v>3801</v>
      </c>
    </row>
    <row r="1196" spans="1:2">
      <c r="A1196" t="s">
        <v>3802</v>
      </c>
      <c r="B1196" t="s">
        <v>3803</v>
      </c>
    </row>
    <row r="1197" spans="1:2">
      <c r="A1197" t="s">
        <v>3804</v>
      </c>
      <c r="B1197" t="s">
        <v>3805</v>
      </c>
    </row>
    <row r="1198" spans="1:2">
      <c r="A1198" t="s">
        <v>3806</v>
      </c>
      <c r="B1198" t="s">
        <v>3807</v>
      </c>
    </row>
    <row r="1199" spans="1:2">
      <c r="A1199" t="s">
        <v>3808</v>
      </c>
      <c r="B1199" t="s">
        <v>3809</v>
      </c>
    </row>
    <row r="1200" spans="1:2">
      <c r="A1200" t="s">
        <v>3810</v>
      </c>
      <c r="B1200" t="s">
        <v>3811</v>
      </c>
    </row>
    <row r="1201" spans="1:2">
      <c r="A1201" t="s">
        <v>3812</v>
      </c>
      <c r="B1201" t="s">
        <v>3813</v>
      </c>
    </row>
    <row r="1202" spans="1:2">
      <c r="A1202" t="s">
        <v>3814</v>
      </c>
      <c r="B1202" t="s">
        <v>3815</v>
      </c>
    </row>
    <row r="1203" spans="1:2">
      <c r="A1203" t="s">
        <v>3816</v>
      </c>
      <c r="B1203" t="s">
        <v>3817</v>
      </c>
    </row>
    <row r="1204" spans="1:2">
      <c r="A1204" t="s">
        <v>3818</v>
      </c>
      <c r="B1204" t="s">
        <v>3819</v>
      </c>
    </row>
    <row r="1205" spans="1:2">
      <c r="A1205" t="s">
        <v>3820</v>
      </c>
      <c r="B1205" t="s">
        <v>3821</v>
      </c>
    </row>
    <row r="1206" spans="1:2">
      <c r="A1206" t="s">
        <v>272</v>
      </c>
      <c r="B1206" t="s">
        <v>1233</v>
      </c>
    </row>
    <row r="1207" spans="1:2">
      <c r="A1207" t="s">
        <v>246</v>
      </c>
      <c r="B1207" t="s">
        <v>1298</v>
      </c>
    </row>
    <row r="1208" spans="1:2">
      <c r="A1208" t="s">
        <v>1295</v>
      </c>
      <c r="B1208" t="s">
        <v>1296</v>
      </c>
    </row>
    <row r="1209" spans="1:2">
      <c r="A1209" t="s">
        <v>2329</v>
      </c>
      <c r="B1209" t="s">
        <v>3822</v>
      </c>
    </row>
    <row r="1210" spans="1:2">
      <c r="A1210" t="s">
        <v>2330</v>
      </c>
      <c r="B1210" t="s">
        <v>2331</v>
      </c>
    </row>
    <row r="1211" spans="1:2">
      <c r="A1211" t="s">
        <v>2332</v>
      </c>
      <c r="B1211" t="s">
        <v>3823</v>
      </c>
    </row>
    <row r="1212" spans="1:2">
      <c r="A1212" t="s">
        <v>2333</v>
      </c>
      <c r="B1212" t="s">
        <v>2334</v>
      </c>
    </row>
    <row r="1213" spans="1:2">
      <c r="A1213" t="s">
        <v>2335</v>
      </c>
      <c r="B1213" t="s">
        <v>2336</v>
      </c>
    </row>
    <row r="1214" spans="1:2">
      <c r="A1214" t="s">
        <v>2337</v>
      </c>
      <c r="B1214" t="s">
        <v>2338</v>
      </c>
    </row>
    <row r="1215" spans="1:2">
      <c r="A1215" t="s">
        <v>2339</v>
      </c>
      <c r="B1215" t="s">
        <v>2340</v>
      </c>
    </row>
    <row r="1216" spans="1:2">
      <c r="A1216" t="s">
        <v>3824</v>
      </c>
      <c r="B1216" t="s">
        <v>3825</v>
      </c>
    </row>
    <row r="1217" spans="1:2">
      <c r="A1217" t="s">
        <v>166</v>
      </c>
      <c r="B1217" t="s">
        <v>3826</v>
      </c>
    </row>
    <row r="1218" spans="1:2">
      <c r="A1218" t="s">
        <v>400</v>
      </c>
      <c r="B1218" t="s">
        <v>2341</v>
      </c>
    </row>
    <row r="1219" spans="1:2">
      <c r="A1219" t="s">
        <v>131</v>
      </c>
      <c r="B1219" t="s">
        <v>2342</v>
      </c>
    </row>
    <row r="1220" spans="1:2">
      <c r="A1220" t="s">
        <v>1395</v>
      </c>
      <c r="B1220" t="s">
        <v>1396</v>
      </c>
    </row>
    <row r="1221" spans="1:2">
      <c r="A1221" t="s">
        <v>2343</v>
      </c>
      <c r="B1221" t="s">
        <v>2344</v>
      </c>
    </row>
    <row r="1222" spans="1:2">
      <c r="A1222" t="s">
        <v>2345</v>
      </c>
      <c r="B1222" t="s">
        <v>2346</v>
      </c>
    </row>
    <row r="1223" spans="1:2">
      <c r="A1223" t="s">
        <v>3827</v>
      </c>
      <c r="B1223" t="s">
        <v>3828</v>
      </c>
    </row>
    <row r="1224" spans="1:2">
      <c r="A1224" t="s">
        <v>3829</v>
      </c>
      <c r="B1224" t="s">
        <v>3830</v>
      </c>
    </row>
    <row r="1225" spans="1:2">
      <c r="A1225" t="s">
        <v>3831</v>
      </c>
      <c r="B1225" t="s">
        <v>3832</v>
      </c>
    </row>
    <row r="1226" spans="1:2">
      <c r="A1226" t="s">
        <v>3833</v>
      </c>
      <c r="B1226" t="s">
        <v>3834</v>
      </c>
    </row>
    <row r="1227" spans="1:2">
      <c r="A1227" t="s">
        <v>479</v>
      </c>
      <c r="B1227" t="s">
        <v>1329</v>
      </c>
    </row>
    <row r="1228" spans="1:2">
      <c r="A1228" t="s">
        <v>401</v>
      </c>
      <c r="B1228" t="s">
        <v>1543</v>
      </c>
    </row>
    <row r="1229" spans="1:2">
      <c r="A1229" t="s">
        <v>480</v>
      </c>
      <c r="B1229" t="s">
        <v>1629</v>
      </c>
    </row>
    <row r="1230" spans="1:2">
      <c r="A1230" t="s">
        <v>3835</v>
      </c>
      <c r="B1230" t="s">
        <v>3836</v>
      </c>
    </row>
    <row r="1231" spans="1:2">
      <c r="A1231" t="s">
        <v>3837</v>
      </c>
      <c r="B1231" t="s">
        <v>3838</v>
      </c>
    </row>
    <row r="1232" spans="1:2">
      <c r="A1232" t="s">
        <v>294</v>
      </c>
      <c r="B1232" t="s">
        <v>3839</v>
      </c>
    </row>
    <row r="1233" spans="1:2">
      <c r="A1233" t="s">
        <v>498</v>
      </c>
      <c r="B1233" t="s">
        <v>1548</v>
      </c>
    </row>
    <row r="1234" spans="1:2">
      <c r="A1234" t="s">
        <v>326</v>
      </c>
      <c r="B1234" t="s">
        <v>3840</v>
      </c>
    </row>
    <row r="1235" spans="1:2">
      <c r="A1235" t="s">
        <v>3841</v>
      </c>
      <c r="B1235" t="s">
        <v>3842</v>
      </c>
    </row>
    <row r="1236" spans="1:2">
      <c r="A1236" t="s">
        <v>295</v>
      </c>
      <c r="B1236" t="s">
        <v>1206</v>
      </c>
    </row>
    <row r="1237" spans="1:2">
      <c r="A1237" t="s">
        <v>157</v>
      </c>
      <c r="B1237" t="s">
        <v>1164</v>
      </c>
    </row>
    <row r="1238" spans="1:2">
      <c r="A1238" t="s">
        <v>240</v>
      </c>
      <c r="B1238" t="s">
        <v>1359</v>
      </c>
    </row>
    <row r="1239" spans="1:2">
      <c r="A1239" t="s">
        <v>481</v>
      </c>
      <c r="B1239" t="s">
        <v>1435</v>
      </c>
    </row>
    <row r="1240" spans="1:2">
      <c r="A1240" t="s">
        <v>2347</v>
      </c>
      <c r="B1240" t="s">
        <v>2348</v>
      </c>
    </row>
    <row r="1241" spans="1:2">
      <c r="A1241" t="s">
        <v>2349</v>
      </c>
      <c r="B1241" t="s">
        <v>2350</v>
      </c>
    </row>
    <row r="1242" spans="1:2">
      <c r="A1242" t="s">
        <v>2351</v>
      </c>
      <c r="B1242" t="s">
        <v>2352</v>
      </c>
    </row>
    <row r="1243" spans="1:2">
      <c r="A1243" t="s">
        <v>2353</v>
      </c>
      <c r="B1243" t="s">
        <v>2354</v>
      </c>
    </row>
    <row r="1244" spans="1:2">
      <c r="A1244" t="s">
        <v>3843</v>
      </c>
      <c r="B1244" t="s">
        <v>3844</v>
      </c>
    </row>
    <row r="1245" spans="1:2">
      <c r="A1245" t="s">
        <v>3845</v>
      </c>
      <c r="B1245" t="s">
        <v>3846</v>
      </c>
    </row>
    <row r="1246" spans="1:2">
      <c r="A1246" t="s">
        <v>3847</v>
      </c>
      <c r="B1246" t="s">
        <v>3848</v>
      </c>
    </row>
    <row r="1247" spans="1:2">
      <c r="A1247" t="s">
        <v>597</v>
      </c>
      <c r="B1247" t="s">
        <v>1556</v>
      </c>
    </row>
    <row r="1248" spans="1:2">
      <c r="A1248" t="s">
        <v>350</v>
      </c>
      <c r="B1248" t="s">
        <v>1465</v>
      </c>
    </row>
    <row r="1249" spans="1:2">
      <c r="A1249" t="s">
        <v>351</v>
      </c>
      <c r="B1249" t="s">
        <v>2355</v>
      </c>
    </row>
    <row r="1250" spans="1:2">
      <c r="A1250" t="s">
        <v>296</v>
      </c>
      <c r="B1250" t="s">
        <v>3849</v>
      </c>
    </row>
    <row r="1251" spans="1:2">
      <c r="A1251" t="s">
        <v>2356</v>
      </c>
      <c r="B1251" t="s">
        <v>2357</v>
      </c>
    </row>
    <row r="1252" spans="1:2">
      <c r="A1252" t="s">
        <v>3850</v>
      </c>
      <c r="B1252" t="s">
        <v>3851</v>
      </c>
    </row>
    <row r="1253" spans="1:2">
      <c r="A1253" t="s">
        <v>3852</v>
      </c>
      <c r="B1253" t="s">
        <v>3853</v>
      </c>
    </row>
    <row r="1254" spans="1:2">
      <c r="A1254" t="s">
        <v>3854</v>
      </c>
      <c r="B1254" t="s">
        <v>3855</v>
      </c>
    </row>
    <row r="1255" spans="1:2">
      <c r="A1255" t="s">
        <v>3856</v>
      </c>
      <c r="B1255" t="s">
        <v>3857</v>
      </c>
    </row>
    <row r="1256" spans="1:2">
      <c r="A1256" t="s">
        <v>352</v>
      </c>
      <c r="B1256" t="s">
        <v>1286</v>
      </c>
    </row>
    <row r="1257" spans="1:2">
      <c r="A1257" t="s">
        <v>2358</v>
      </c>
      <c r="B1257" t="s">
        <v>2359</v>
      </c>
    </row>
    <row r="1258" spans="1:2">
      <c r="A1258" t="s">
        <v>3858</v>
      </c>
      <c r="B1258" t="s">
        <v>3859</v>
      </c>
    </row>
    <row r="1259" spans="1:2">
      <c r="A1259" t="s">
        <v>482</v>
      </c>
      <c r="B1259" t="s">
        <v>1562</v>
      </c>
    </row>
    <row r="1260" spans="1:2">
      <c r="A1260" t="s">
        <v>483</v>
      </c>
      <c r="B1260" t="s">
        <v>1258</v>
      </c>
    </row>
    <row r="1261" spans="1:2">
      <c r="A1261" t="s">
        <v>353</v>
      </c>
      <c r="B1261" t="s">
        <v>1357</v>
      </c>
    </row>
    <row r="1262" spans="1:2">
      <c r="A1262" t="s">
        <v>402</v>
      </c>
      <c r="B1262" t="s">
        <v>3860</v>
      </c>
    </row>
    <row r="1263" spans="1:2">
      <c r="A1263" t="s">
        <v>504</v>
      </c>
      <c r="B1263" t="s">
        <v>3861</v>
      </c>
    </row>
    <row r="1264" spans="1:2">
      <c r="A1264" t="s">
        <v>327</v>
      </c>
      <c r="B1264" t="s">
        <v>1387</v>
      </c>
    </row>
    <row r="1265" spans="1:2">
      <c r="A1265" t="s">
        <v>403</v>
      </c>
      <c r="B1265" t="s">
        <v>1213</v>
      </c>
    </row>
    <row r="1266" spans="1:2">
      <c r="A1266" t="s">
        <v>241</v>
      </c>
      <c r="B1266" t="s">
        <v>1537</v>
      </c>
    </row>
    <row r="1267" spans="1:2">
      <c r="A1267" t="s">
        <v>484</v>
      </c>
      <c r="B1267" t="s">
        <v>2360</v>
      </c>
    </row>
    <row r="1268" spans="1:2">
      <c r="A1268" t="s">
        <v>1301</v>
      </c>
      <c r="B1268" t="s">
        <v>1302</v>
      </c>
    </row>
    <row r="1269" spans="1:2">
      <c r="A1269" t="s">
        <v>2361</v>
      </c>
      <c r="B1269" t="s">
        <v>2362</v>
      </c>
    </row>
    <row r="1270" spans="1:2">
      <c r="A1270" t="s">
        <v>2363</v>
      </c>
      <c r="B1270" t="s">
        <v>2364</v>
      </c>
    </row>
    <row r="1271" spans="1:2">
      <c r="A1271" t="s">
        <v>2365</v>
      </c>
      <c r="B1271" t="s">
        <v>2366</v>
      </c>
    </row>
    <row r="1272" spans="1:2">
      <c r="A1272" t="s">
        <v>3862</v>
      </c>
      <c r="B1272" t="s">
        <v>3863</v>
      </c>
    </row>
    <row r="1273" spans="1:2">
      <c r="A1273" t="s">
        <v>3864</v>
      </c>
      <c r="B1273" t="s">
        <v>3865</v>
      </c>
    </row>
    <row r="1274" spans="1:2">
      <c r="A1274" t="s">
        <v>3866</v>
      </c>
      <c r="B1274" t="s">
        <v>3867</v>
      </c>
    </row>
    <row r="1275" spans="1:2">
      <c r="A1275" t="s">
        <v>3868</v>
      </c>
      <c r="B1275" t="s">
        <v>3869</v>
      </c>
    </row>
    <row r="1276" spans="1:2">
      <c r="A1276" t="s">
        <v>3870</v>
      </c>
      <c r="B1276" t="s">
        <v>3871</v>
      </c>
    </row>
    <row r="1277" spans="1:2">
      <c r="A1277" t="s">
        <v>3872</v>
      </c>
      <c r="B1277" t="s">
        <v>3873</v>
      </c>
    </row>
    <row r="1278" spans="1:2">
      <c r="A1278" t="s">
        <v>3874</v>
      </c>
      <c r="B1278" t="s">
        <v>3875</v>
      </c>
    </row>
    <row r="1279" spans="1:2">
      <c r="A1279" t="s">
        <v>3876</v>
      </c>
      <c r="B1279" t="s">
        <v>3877</v>
      </c>
    </row>
    <row r="1280" spans="1:2">
      <c r="A1280" t="s">
        <v>3878</v>
      </c>
      <c r="B1280" t="s">
        <v>3879</v>
      </c>
    </row>
    <row r="1281" spans="1:2">
      <c r="A1281" t="s">
        <v>3880</v>
      </c>
      <c r="B1281" t="s">
        <v>3881</v>
      </c>
    </row>
    <row r="1282" spans="1:2">
      <c r="A1282" t="s">
        <v>3882</v>
      </c>
      <c r="B1282" t="s">
        <v>3883</v>
      </c>
    </row>
    <row r="1283" spans="1:2">
      <c r="A1283" t="s">
        <v>3884</v>
      </c>
      <c r="B1283" t="s">
        <v>3885</v>
      </c>
    </row>
    <row r="1284" spans="1:2">
      <c r="A1284" t="s">
        <v>3886</v>
      </c>
      <c r="B1284" t="s">
        <v>3887</v>
      </c>
    </row>
    <row r="1285" spans="1:2">
      <c r="A1285" t="s">
        <v>3888</v>
      </c>
      <c r="B1285" t="s">
        <v>3889</v>
      </c>
    </row>
    <row r="1286" spans="1:2">
      <c r="A1286" t="s">
        <v>273</v>
      </c>
      <c r="B1286" t="s">
        <v>1229</v>
      </c>
    </row>
    <row r="1287" spans="1:2">
      <c r="A1287" t="s">
        <v>485</v>
      </c>
      <c r="B1287" t="s">
        <v>1299</v>
      </c>
    </row>
    <row r="1288" spans="1:2">
      <c r="A1288" t="s">
        <v>297</v>
      </c>
      <c r="B1288" t="s">
        <v>3890</v>
      </c>
    </row>
    <row r="1289" spans="1:2">
      <c r="A1289" t="s">
        <v>532</v>
      </c>
      <c r="B1289" t="s">
        <v>3891</v>
      </c>
    </row>
    <row r="1290" spans="1:2">
      <c r="A1290" t="s">
        <v>148</v>
      </c>
      <c r="B1290" t="s">
        <v>1315</v>
      </c>
    </row>
    <row r="1291" spans="1:2">
      <c r="A1291" t="s">
        <v>354</v>
      </c>
      <c r="B1291" t="s">
        <v>1263</v>
      </c>
    </row>
    <row r="1292" spans="1:2">
      <c r="A1292" t="s">
        <v>328</v>
      </c>
      <c r="B1292" t="s">
        <v>3892</v>
      </c>
    </row>
    <row r="1293" spans="1:2">
      <c r="A1293" t="s">
        <v>578</v>
      </c>
      <c r="B1293" t="s">
        <v>3893</v>
      </c>
    </row>
    <row r="1294" spans="1:2">
      <c r="A1294" t="s">
        <v>505</v>
      </c>
      <c r="B1294" t="s">
        <v>1307</v>
      </c>
    </row>
    <row r="1295" spans="1:2">
      <c r="A1295" t="s">
        <v>2367</v>
      </c>
      <c r="B1295" t="s">
        <v>2368</v>
      </c>
    </row>
    <row r="1296" spans="1:2">
      <c r="A1296" t="s">
        <v>2369</v>
      </c>
      <c r="B1296" t="s">
        <v>2370</v>
      </c>
    </row>
    <row r="1297" spans="1:2">
      <c r="A1297" t="s">
        <v>2371</v>
      </c>
      <c r="B1297" t="s">
        <v>2372</v>
      </c>
    </row>
    <row r="1298" spans="1:2">
      <c r="A1298" t="s">
        <v>3894</v>
      </c>
      <c r="B1298" t="s">
        <v>1236</v>
      </c>
    </row>
    <row r="1299" spans="1:2">
      <c r="A1299" t="s">
        <v>3895</v>
      </c>
      <c r="B1299" t="s">
        <v>3896</v>
      </c>
    </row>
    <row r="1300" spans="1:2">
      <c r="A1300" t="s">
        <v>3897</v>
      </c>
      <c r="B1300" t="s">
        <v>3898</v>
      </c>
    </row>
    <row r="1301" spans="1:2">
      <c r="A1301" t="s">
        <v>3899</v>
      </c>
      <c r="B1301" t="s">
        <v>3900</v>
      </c>
    </row>
    <row r="1302" spans="1:2">
      <c r="A1302" t="s">
        <v>3901</v>
      </c>
      <c r="B1302" t="s">
        <v>3902</v>
      </c>
    </row>
    <row r="1303" spans="1:2">
      <c r="A1303" t="s">
        <v>3903</v>
      </c>
      <c r="B1303" t="s">
        <v>3904</v>
      </c>
    </row>
    <row r="1304" spans="1:2">
      <c r="A1304" t="s">
        <v>3905</v>
      </c>
      <c r="B1304" t="s">
        <v>3906</v>
      </c>
    </row>
    <row r="1305" spans="1:2">
      <c r="A1305" t="s">
        <v>3907</v>
      </c>
      <c r="B1305" t="s">
        <v>3908</v>
      </c>
    </row>
    <row r="1306" spans="1:2">
      <c r="A1306" t="s">
        <v>3909</v>
      </c>
      <c r="B1306" t="s">
        <v>3910</v>
      </c>
    </row>
    <row r="1307" spans="1:2">
      <c r="A1307" t="s">
        <v>3911</v>
      </c>
      <c r="B1307" t="s">
        <v>3912</v>
      </c>
    </row>
    <row r="1308" spans="1:2">
      <c r="A1308" t="s">
        <v>3913</v>
      </c>
      <c r="B1308" t="s">
        <v>3914</v>
      </c>
    </row>
    <row r="1309" spans="1:2">
      <c r="A1309" t="s">
        <v>3915</v>
      </c>
      <c r="B1309" t="s">
        <v>3916</v>
      </c>
    </row>
    <row r="1310" spans="1:2">
      <c r="A1310" t="s">
        <v>3917</v>
      </c>
      <c r="B1310" t="s">
        <v>3918</v>
      </c>
    </row>
    <row r="1311" spans="1:2">
      <c r="A1311" t="s">
        <v>3919</v>
      </c>
      <c r="B1311" t="s">
        <v>3920</v>
      </c>
    </row>
    <row r="1312" spans="1:2">
      <c r="A1312" t="s">
        <v>3921</v>
      </c>
      <c r="B1312" t="s">
        <v>3922</v>
      </c>
    </row>
    <row r="1313" spans="1:2">
      <c r="A1313" t="s">
        <v>404</v>
      </c>
      <c r="B1313" t="s">
        <v>3923</v>
      </c>
    </row>
    <row r="1314" spans="1:2">
      <c r="A1314" t="s">
        <v>257</v>
      </c>
      <c r="B1314" t="s">
        <v>1365</v>
      </c>
    </row>
    <row r="1315" spans="1:2">
      <c r="A1315" t="s">
        <v>3924</v>
      </c>
      <c r="B1315" t="s">
        <v>3925</v>
      </c>
    </row>
    <row r="1316" spans="1:2">
      <c r="A1316" t="s">
        <v>3926</v>
      </c>
      <c r="B1316" t="s">
        <v>3927</v>
      </c>
    </row>
    <row r="1317" spans="1:2">
      <c r="A1317" t="s">
        <v>3928</v>
      </c>
      <c r="B1317" t="s">
        <v>3929</v>
      </c>
    </row>
    <row r="1318" spans="1:2">
      <c r="A1318" t="s">
        <v>329</v>
      </c>
      <c r="B1318" t="s">
        <v>1479</v>
      </c>
    </row>
    <row r="1319" spans="1:2">
      <c r="A1319" t="s">
        <v>235</v>
      </c>
      <c r="B1319" t="s">
        <v>3930</v>
      </c>
    </row>
    <row r="1320" spans="1:2">
      <c r="A1320" t="s">
        <v>330</v>
      </c>
      <c r="B1320" t="s">
        <v>1456</v>
      </c>
    </row>
    <row r="1321" spans="1:2">
      <c r="A1321" t="s">
        <v>486</v>
      </c>
      <c r="B1321" t="s">
        <v>3931</v>
      </c>
    </row>
    <row r="1322" spans="1:2">
      <c r="A1322" t="s">
        <v>1436</v>
      </c>
      <c r="B1322" t="s">
        <v>1437</v>
      </c>
    </row>
    <row r="1323" spans="1:2">
      <c r="A1323" t="s">
        <v>2373</v>
      </c>
      <c r="B1323" t="s">
        <v>2374</v>
      </c>
    </row>
    <row r="1324" spans="1:2">
      <c r="A1324" t="s">
        <v>2375</v>
      </c>
      <c r="B1324" t="s">
        <v>3932</v>
      </c>
    </row>
    <row r="1325" spans="1:2">
      <c r="A1325" t="s">
        <v>2376</v>
      </c>
      <c r="B1325" t="s">
        <v>3933</v>
      </c>
    </row>
    <row r="1326" spans="1:2">
      <c r="A1326" t="s">
        <v>2377</v>
      </c>
      <c r="B1326" t="s">
        <v>2378</v>
      </c>
    </row>
    <row r="1327" spans="1:2">
      <c r="A1327" t="s">
        <v>2379</v>
      </c>
      <c r="B1327" t="s">
        <v>2380</v>
      </c>
    </row>
    <row r="1328" spans="1:2">
      <c r="A1328" t="s">
        <v>2381</v>
      </c>
      <c r="B1328" t="s">
        <v>3934</v>
      </c>
    </row>
    <row r="1329" spans="1:2">
      <c r="A1329" t="s">
        <v>2382</v>
      </c>
      <c r="B1329" t="s">
        <v>2383</v>
      </c>
    </row>
    <row r="1330" spans="1:2">
      <c r="A1330" t="s">
        <v>2384</v>
      </c>
      <c r="B1330" t="s">
        <v>2385</v>
      </c>
    </row>
    <row r="1331" spans="1:2">
      <c r="A1331" t="s">
        <v>2386</v>
      </c>
      <c r="B1331" t="s">
        <v>2387</v>
      </c>
    </row>
    <row r="1332" spans="1:2">
      <c r="A1332" t="s">
        <v>3935</v>
      </c>
      <c r="B1332" t="s">
        <v>3936</v>
      </c>
    </row>
    <row r="1333" spans="1:2">
      <c r="A1333" t="s">
        <v>3937</v>
      </c>
      <c r="B1333" t="s">
        <v>3938</v>
      </c>
    </row>
    <row r="1334" spans="1:2">
      <c r="A1334" t="s">
        <v>3939</v>
      </c>
      <c r="B1334" t="s">
        <v>3940</v>
      </c>
    </row>
    <row r="1335" spans="1:2">
      <c r="A1335" t="s">
        <v>3941</v>
      </c>
      <c r="B1335" t="s">
        <v>3942</v>
      </c>
    </row>
    <row r="1336" spans="1:2">
      <c r="A1336" t="s">
        <v>3943</v>
      </c>
      <c r="B1336" t="s">
        <v>3944</v>
      </c>
    </row>
    <row r="1337" spans="1:2">
      <c r="A1337" t="s">
        <v>3945</v>
      </c>
      <c r="B1337" t="s">
        <v>3946</v>
      </c>
    </row>
    <row r="1338" spans="1:2">
      <c r="A1338" t="s">
        <v>3947</v>
      </c>
      <c r="B1338" t="s">
        <v>3948</v>
      </c>
    </row>
    <row r="1339" spans="1:2">
      <c r="A1339" t="s">
        <v>3949</v>
      </c>
      <c r="B1339" t="s">
        <v>3950</v>
      </c>
    </row>
    <row r="1340" spans="1:2">
      <c r="A1340" t="s">
        <v>3951</v>
      </c>
      <c r="B1340" t="s">
        <v>3952</v>
      </c>
    </row>
    <row r="1341" spans="1:2">
      <c r="A1341" t="s">
        <v>3953</v>
      </c>
      <c r="B1341" t="s">
        <v>3954</v>
      </c>
    </row>
    <row r="1342" spans="1:2">
      <c r="A1342" t="s">
        <v>3955</v>
      </c>
      <c r="B1342" t="s">
        <v>3956</v>
      </c>
    </row>
    <row r="1343" spans="1:2">
      <c r="A1343" t="s">
        <v>3957</v>
      </c>
      <c r="B1343" t="s">
        <v>3958</v>
      </c>
    </row>
    <row r="1344" spans="1:2">
      <c r="A1344" t="s">
        <v>3959</v>
      </c>
      <c r="B1344" t="s">
        <v>3960</v>
      </c>
    </row>
    <row r="1345" spans="1:2">
      <c r="A1345" t="s">
        <v>3961</v>
      </c>
      <c r="B1345" t="s">
        <v>3962</v>
      </c>
    </row>
    <row r="1346" spans="1:2">
      <c r="A1346" t="s">
        <v>3963</v>
      </c>
      <c r="B1346" t="s">
        <v>3964</v>
      </c>
    </row>
    <row r="1347" spans="1:2">
      <c r="A1347" t="s">
        <v>3965</v>
      </c>
      <c r="B1347" t="s">
        <v>3966</v>
      </c>
    </row>
    <row r="1348" spans="1:2">
      <c r="A1348" t="s">
        <v>227</v>
      </c>
      <c r="B1348" t="s">
        <v>3967</v>
      </c>
    </row>
    <row r="1349" spans="1:2">
      <c r="A1349" t="s">
        <v>298</v>
      </c>
      <c r="B1349" t="s">
        <v>1283</v>
      </c>
    </row>
    <row r="1350" spans="1:2">
      <c r="A1350" t="s">
        <v>405</v>
      </c>
      <c r="B1350" t="s">
        <v>3968</v>
      </c>
    </row>
    <row r="1351" spans="1:2">
      <c r="A1351" t="s">
        <v>2388</v>
      </c>
      <c r="B1351" t="s">
        <v>2389</v>
      </c>
    </row>
    <row r="1352" spans="1:2">
      <c r="A1352" t="s">
        <v>2390</v>
      </c>
      <c r="B1352" t="s">
        <v>2391</v>
      </c>
    </row>
    <row r="1353" spans="1:2">
      <c r="A1353" t="s">
        <v>2392</v>
      </c>
      <c r="B1353" t="s">
        <v>2393</v>
      </c>
    </row>
    <row r="1354" spans="1:2">
      <c r="A1354" t="s">
        <v>2394</v>
      </c>
      <c r="B1354" t="s">
        <v>2395</v>
      </c>
    </row>
    <row r="1355" spans="1:2">
      <c r="A1355" t="s">
        <v>3969</v>
      </c>
      <c r="B1355" t="s">
        <v>3970</v>
      </c>
    </row>
    <row r="1356" spans="1:2">
      <c r="A1356" t="s">
        <v>3971</v>
      </c>
      <c r="B1356" t="s">
        <v>3972</v>
      </c>
    </row>
    <row r="1357" spans="1:2">
      <c r="A1357" t="s">
        <v>3973</v>
      </c>
      <c r="B1357" t="s">
        <v>3974</v>
      </c>
    </row>
    <row r="1358" spans="1:2">
      <c r="A1358" t="s">
        <v>3975</v>
      </c>
      <c r="B1358" t="s">
        <v>3976</v>
      </c>
    </row>
    <row r="1359" spans="1:2">
      <c r="A1359" t="s">
        <v>3977</v>
      </c>
      <c r="B1359" t="s">
        <v>3978</v>
      </c>
    </row>
    <row r="1360" spans="1:2">
      <c r="A1360" t="s">
        <v>125</v>
      </c>
      <c r="B1360" t="s">
        <v>2396</v>
      </c>
    </row>
    <row r="1361" spans="1:2">
      <c r="A1361" t="s">
        <v>132</v>
      </c>
      <c r="B1361" t="s">
        <v>1312</v>
      </c>
    </row>
    <row r="1362" spans="1:2">
      <c r="A1362" t="s">
        <v>199</v>
      </c>
      <c r="B1362" t="s">
        <v>1573</v>
      </c>
    </row>
    <row r="1363" spans="1:2">
      <c r="A1363" t="s">
        <v>181</v>
      </c>
      <c r="B1363" t="s">
        <v>1589</v>
      </c>
    </row>
    <row r="1364" spans="1:2">
      <c r="A1364" t="s">
        <v>180</v>
      </c>
      <c r="B1364" t="s">
        <v>1375</v>
      </c>
    </row>
    <row r="1365" spans="1:2">
      <c r="A1365" t="s">
        <v>299</v>
      </c>
      <c r="B1365" t="s">
        <v>1518</v>
      </c>
    </row>
    <row r="1366" spans="1:2">
      <c r="A1366" t="s">
        <v>122</v>
      </c>
      <c r="B1366" t="s">
        <v>1528</v>
      </c>
    </row>
    <row r="1367" spans="1:2">
      <c r="A1367" t="s">
        <v>228</v>
      </c>
      <c r="B1367" t="s">
        <v>1639</v>
      </c>
    </row>
    <row r="1368" spans="1:2">
      <c r="A1368" t="s">
        <v>167</v>
      </c>
      <c r="B1368" t="s">
        <v>2397</v>
      </c>
    </row>
    <row r="1369" spans="1:2">
      <c r="A1369" t="s">
        <v>2398</v>
      </c>
      <c r="B1369" t="s">
        <v>2399</v>
      </c>
    </row>
    <row r="1370" spans="1:2">
      <c r="A1370" t="s">
        <v>2400</v>
      </c>
      <c r="B1370" t="s">
        <v>2401</v>
      </c>
    </row>
    <row r="1371" spans="1:2">
      <c r="A1371" t="s">
        <v>2402</v>
      </c>
      <c r="B1371" t="s">
        <v>2403</v>
      </c>
    </row>
    <row r="1372" spans="1:2">
      <c r="A1372" t="s">
        <v>2404</v>
      </c>
      <c r="B1372" t="s">
        <v>2405</v>
      </c>
    </row>
    <row r="1373" spans="1:2">
      <c r="A1373" t="s">
        <v>2406</v>
      </c>
      <c r="B1373" t="s">
        <v>2407</v>
      </c>
    </row>
    <row r="1374" spans="1:2">
      <c r="A1374" t="s">
        <v>2408</v>
      </c>
      <c r="B1374" t="s">
        <v>2409</v>
      </c>
    </row>
    <row r="1375" spans="1:2">
      <c r="A1375" t="s">
        <v>2410</v>
      </c>
      <c r="B1375" t="s">
        <v>3979</v>
      </c>
    </row>
    <row r="1376" spans="1:2">
      <c r="A1376" t="s">
        <v>2411</v>
      </c>
      <c r="B1376" t="s">
        <v>2412</v>
      </c>
    </row>
    <row r="1377" spans="1:2">
      <c r="A1377" t="s">
        <v>3980</v>
      </c>
      <c r="B1377" t="s">
        <v>3981</v>
      </c>
    </row>
    <row r="1378" spans="1:2">
      <c r="A1378" t="s">
        <v>3982</v>
      </c>
      <c r="B1378" t="s">
        <v>3983</v>
      </c>
    </row>
    <row r="1379" spans="1:2">
      <c r="A1379" t="s">
        <v>3984</v>
      </c>
      <c r="B1379" t="s">
        <v>3985</v>
      </c>
    </row>
    <row r="1380" spans="1:2">
      <c r="A1380" t="s">
        <v>3986</v>
      </c>
      <c r="B1380" t="s">
        <v>3987</v>
      </c>
    </row>
    <row r="1381" spans="1:2">
      <c r="A1381" t="s">
        <v>487</v>
      </c>
      <c r="B1381" t="s">
        <v>1540</v>
      </c>
    </row>
    <row r="1382" spans="1:2">
      <c r="A1382" t="s">
        <v>640</v>
      </c>
      <c r="B1382" t="s">
        <v>1572</v>
      </c>
    </row>
    <row r="1383" spans="1:2">
      <c r="A1383" t="s">
        <v>406</v>
      </c>
      <c r="B1383" t="s">
        <v>2413</v>
      </c>
    </row>
    <row r="1384" spans="1:2">
      <c r="A1384" t="s">
        <v>331</v>
      </c>
      <c r="B1384" t="s">
        <v>1519</v>
      </c>
    </row>
    <row r="1385" spans="1:2">
      <c r="A1385" t="s">
        <v>187</v>
      </c>
      <c r="B1385" t="s">
        <v>1531</v>
      </c>
    </row>
    <row r="1386" spans="1:2">
      <c r="A1386" t="s">
        <v>407</v>
      </c>
      <c r="B1386" t="s">
        <v>3988</v>
      </c>
    </row>
    <row r="1387" spans="1:2">
      <c r="A1387" t="s">
        <v>262</v>
      </c>
      <c r="B1387" t="s">
        <v>2414</v>
      </c>
    </row>
    <row r="1388" spans="1:2">
      <c r="A1388" t="s">
        <v>2415</v>
      </c>
      <c r="B1388" t="s">
        <v>3989</v>
      </c>
    </row>
    <row r="1389" spans="1:2">
      <c r="A1389" t="s">
        <v>2416</v>
      </c>
      <c r="B1389" t="s">
        <v>3990</v>
      </c>
    </row>
    <row r="1390" spans="1:2">
      <c r="A1390" t="s">
        <v>2417</v>
      </c>
      <c r="B1390" t="s">
        <v>2418</v>
      </c>
    </row>
    <row r="1391" spans="1:2">
      <c r="A1391" t="s">
        <v>2419</v>
      </c>
      <c r="B1391" t="s">
        <v>2420</v>
      </c>
    </row>
    <row r="1392" spans="1:2">
      <c r="A1392" t="s">
        <v>2421</v>
      </c>
      <c r="B1392" t="s">
        <v>3991</v>
      </c>
    </row>
    <row r="1393" spans="1:2">
      <c r="A1393" t="s">
        <v>2422</v>
      </c>
      <c r="B1393" t="s">
        <v>3992</v>
      </c>
    </row>
    <row r="1394" spans="1:2">
      <c r="A1394" t="s">
        <v>2423</v>
      </c>
      <c r="B1394" t="s">
        <v>3993</v>
      </c>
    </row>
    <row r="1395" spans="1:2">
      <c r="A1395" t="s">
        <v>2424</v>
      </c>
      <c r="B1395" t="s">
        <v>2425</v>
      </c>
    </row>
    <row r="1396" spans="1:2">
      <c r="A1396" t="s">
        <v>2426</v>
      </c>
      <c r="B1396" t="s">
        <v>3994</v>
      </c>
    </row>
    <row r="1397" spans="1:2">
      <c r="A1397" t="s">
        <v>3995</v>
      </c>
      <c r="B1397" t="s">
        <v>3996</v>
      </c>
    </row>
    <row r="1398" spans="1:2">
      <c r="A1398" t="s">
        <v>3997</v>
      </c>
      <c r="B1398" t="s">
        <v>3998</v>
      </c>
    </row>
    <row r="1399" spans="1:2">
      <c r="A1399" t="s">
        <v>3999</v>
      </c>
      <c r="B1399" t="s">
        <v>4000</v>
      </c>
    </row>
    <row r="1400" spans="1:2">
      <c r="A1400" t="s">
        <v>242</v>
      </c>
      <c r="B1400" t="s">
        <v>2427</v>
      </c>
    </row>
    <row r="1401" spans="1:2">
      <c r="A1401" t="s">
        <v>300</v>
      </c>
      <c r="B1401" t="s">
        <v>2428</v>
      </c>
    </row>
    <row r="1402" spans="1:2">
      <c r="A1402" t="s">
        <v>355</v>
      </c>
      <c r="B1402" t="s">
        <v>4001</v>
      </c>
    </row>
    <row r="1403" spans="1:2">
      <c r="A1403" t="s">
        <v>488</v>
      </c>
      <c r="B1403" t="s">
        <v>1278</v>
      </c>
    </row>
    <row r="1404" spans="1:2">
      <c r="A1404" t="s">
        <v>146</v>
      </c>
      <c r="B1404" t="s">
        <v>2429</v>
      </c>
    </row>
    <row r="1405" spans="1:2">
      <c r="A1405" t="s">
        <v>356</v>
      </c>
      <c r="B1405" t="s">
        <v>4002</v>
      </c>
    </row>
    <row r="1406" spans="1:2">
      <c r="A1406" t="s">
        <v>579</v>
      </c>
      <c r="B1406" t="s">
        <v>1314</v>
      </c>
    </row>
    <row r="1407" spans="1:2">
      <c r="A1407" t="s">
        <v>408</v>
      </c>
      <c r="B1407" t="s">
        <v>1322</v>
      </c>
    </row>
    <row r="1408" spans="1:2">
      <c r="A1408" t="s">
        <v>603</v>
      </c>
      <c r="B1408" t="s">
        <v>1219</v>
      </c>
    </row>
    <row r="1409" spans="1:2">
      <c r="A1409" t="s">
        <v>212</v>
      </c>
      <c r="B1409" t="s">
        <v>4003</v>
      </c>
    </row>
    <row r="1410" spans="1:2">
      <c r="A1410" t="s">
        <v>1230</v>
      </c>
      <c r="B1410" t="s">
        <v>1231</v>
      </c>
    </row>
    <row r="1411" spans="1:2">
      <c r="A1411" t="s">
        <v>1264</v>
      </c>
      <c r="B1411" t="s">
        <v>1265</v>
      </c>
    </row>
    <row r="1412" spans="1:2">
      <c r="A1412" t="s">
        <v>1532</v>
      </c>
      <c r="B1412" t="s">
        <v>1533</v>
      </c>
    </row>
    <row r="1413" spans="1:2">
      <c r="A1413" t="s">
        <v>2430</v>
      </c>
      <c r="B1413" t="s">
        <v>2431</v>
      </c>
    </row>
    <row r="1414" spans="1:2">
      <c r="A1414" t="s">
        <v>2432</v>
      </c>
      <c r="B1414" t="s">
        <v>2433</v>
      </c>
    </row>
    <row r="1415" spans="1:2">
      <c r="A1415" t="s">
        <v>2434</v>
      </c>
      <c r="B1415" t="s">
        <v>2435</v>
      </c>
    </row>
    <row r="1416" spans="1:2">
      <c r="A1416" t="s">
        <v>2436</v>
      </c>
      <c r="B1416" t="s">
        <v>2437</v>
      </c>
    </row>
    <row r="1417" spans="1:2">
      <c r="A1417" t="s">
        <v>2438</v>
      </c>
      <c r="B1417" t="s">
        <v>2439</v>
      </c>
    </row>
    <row r="1418" spans="1:2">
      <c r="A1418" t="s">
        <v>2440</v>
      </c>
      <c r="B1418" t="s">
        <v>2441</v>
      </c>
    </row>
    <row r="1419" spans="1:2">
      <c r="A1419" t="s">
        <v>2442</v>
      </c>
      <c r="B1419" t="s">
        <v>2443</v>
      </c>
    </row>
    <row r="1420" spans="1:2">
      <c r="A1420" t="s">
        <v>2444</v>
      </c>
      <c r="B1420" t="s">
        <v>2445</v>
      </c>
    </row>
    <row r="1421" spans="1:2">
      <c r="A1421" t="s">
        <v>2446</v>
      </c>
      <c r="B1421" t="s">
        <v>2447</v>
      </c>
    </row>
    <row r="1422" spans="1:2">
      <c r="A1422" t="s">
        <v>2448</v>
      </c>
      <c r="B1422" t="s">
        <v>2449</v>
      </c>
    </row>
    <row r="1423" spans="1:2">
      <c r="A1423" t="s">
        <v>2450</v>
      </c>
      <c r="B1423" t="s">
        <v>2451</v>
      </c>
    </row>
    <row r="1424" spans="1:2">
      <c r="A1424" t="s">
        <v>2452</v>
      </c>
      <c r="B1424" t="s">
        <v>2453</v>
      </c>
    </row>
    <row r="1425" spans="1:2">
      <c r="A1425" t="s">
        <v>2454</v>
      </c>
      <c r="B1425" t="s">
        <v>2455</v>
      </c>
    </row>
    <row r="1426" spans="1:2">
      <c r="A1426" t="s">
        <v>2456</v>
      </c>
      <c r="B1426" t="s">
        <v>2457</v>
      </c>
    </row>
    <row r="1427" spans="1:2">
      <c r="A1427" t="s">
        <v>2458</v>
      </c>
      <c r="B1427" t="s">
        <v>2459</v>
      </c>
    </row>
    <row r="1428" spans="1:2">
      <c r="A1428" t="s">
        <v>2460</v>
      </c>
      <c r="B1428" t="s">
        <v>2461</v>
      </c>
    </row>
    <row r="1429" spans="1:2">
      <c r="A1429" t="s">
        <v>2462</v>
      </c>
      <c r="B1429" t="s">
        <v>2463</v>
      </c>
    </row>
    <row r="1430" spans="1:2">
      <c r="A1430" t="s">
        <v>2464</v>
      </c>
      <c r="B1430" t="s">
        <v>2465</v>
      </c>
    </row>
    <row r="1431" spans="1:2">
      <c r="A1431" t="s">
        <v>2466</v>
      </c>
      <c r="B1431" t="s">
        <v>2467</v>
      </c>
    </row>
    <row r="1432" spans="1:2">
      <c r="A1432" t="s">
        <v>2468</v>
      </c>
      <c r="B1432" t="s">
        <v>2469</v>
      </c>
    </row>
    <row r="1433" spans="1:2">
      <c r="A1433" t="s">
        <v>2470</v>
      </c>
      <c r="B1433" t="s">
        <v>4004</v>
      </c>
    </row>
    <row r="1434" spans="1:2">
      <c r="A1434" t="s">
        <v>2471</v>
      </c>
      <c r="B1434" t="s">
        <v>2472</v>
      </c>
    </row>
    <row r="1435" spans="1:2">
      <c r="A1435" t="s">
        <v>2473</v>
      </c>
      <c r="B1435" t="s">
        <v>2474</v>
      </c>
    </row>
    <row r="1436" spans="1:2">
      <c r="A1436" t="s">
        <v>2475</v>
      </c>
      <c r="B1436" t="s">
        <v>2476</v>
      </c>
    </row>
    <row r="1437" spans="1:2">
      <c r="A1437" t="s">
        <v>2477</v>
      </c>
      <c r="B1437" t="s">
        <v>2478</v>
      </c>
    </row>
    <row r="1438" spans="1:2">
      <c r="A1438" t="s">
        <v>2479</v>
      </c>
      <c r="B1438" t="s">
        <v>2480</v>
      </c>
    </row>
    <row r="1439" spans="1:2">
      <c r="A1439" t="s">
        <v>2481</v>
      </c>
      <c r="B1439" t="s">
        <v>2482</v>
      </c>
    </row>
    <row r="1440" spans="1:2">
      <c r="A1440" t="s">
        <v>2483</v>
      </c>
      <c r="B1440" t="s">
        <v>2484</v>
      </c>
    </row>
    <row r="1441" spans="1:2">
      <c r="A1441" t="s">
        <v>2485</v>
      </c>
      <c r="B1441" t="s">
        <v>2486</v>
      </c>
    </row>
    <row r="1442" spans="1:2">
      <c r="A1442" t="s">
        <v>2487</v>
      </c>
      <c r="B1442" t="s">
        <v>2488</v>
      </c>
    </row>
    <row r="1443" spans="1:2">
      <c r="A1443" t="s">
        <v>2489</v>
      </c>
      <c r="B1443" t="s">
        <v>2490</v>
      </c>
    </row>
    <row r="1444" spans="1:2">
      <c r="A1444" t="s">
        <v>2491</v>
      </c>
      <c r="B1444" t="s">
        <v>2492</v>
      </c>
    </row>
    <row r="1445" spans="1:2">
      <c r="A1445" t="s">
        <v>2493</v>
      </c>
      <c r="B1445" t="s">
        <v>2494</v>
      </c>
    </row>
    <row r="1446" spans="1:2">
      <c r="A1446" t="s">
        <v>2495</v>
      </c>
      <c r="B1446" t="s">
        <v>2496</v>
      </c>
    </row>
    <row r="1447" spans="1:2">
      <c r="A1447" t="s">
        <v>2497</v>
      </c>
      <c r="B1447" t="s">
        <v>2498</v>
      </c>
    </row>
    <row r="1448" spans="1:2">
      <c r="A1448" t="s">
        <v>2499</v>
      </c>
      <c r="B1448" t="s">
        <v>2500</v>
      </c>
    </row>
    <row r="1449" spans="1:2">
      <c r="A1449" t="s">
        <v>2501</v>
      </c>
      <c r="B1449" t="s">
        <v>2502</v>
      </c>
    </row>
    <row r="1450" spans="1:2">
      <c r="A1450" t="s">
        <v>2503</v>
      </c>
      <c r="B1450" t="s">
        <v>2504</v>
      </c>
    </row>
    <row r="1451" spans="1:2">
      <c r="A1451" t="s">
        <v>2505</v>
      </c>
      <c r="B1451" t="s">
        <v>2506</v>
      </c>
    </row>
    <row r="1452" spans="1:2">
      <c r="A1452" t="s">
        <v>2507</v>
      </c>
      <c r="B1452" t="s">
        <v>2508</v>
      </c>
    </row>
    <row r="1453" spans="1:2">
      <c r="A1453" t="s">
        <v>2509</v>
      </c>
      <c r="B1453" t="s">
        <v>1385</v>
      </c>
    </row>
    <row r="1454" spans="1:2">
      <c r="A1454" t="s">
        <v>2510</v>
      </c>
      <c r="B1454" t="s">
        <v>1172</v>
      </c>
    </row>
    <row r="1455" spans="1:2">
      <c r="A1455" t="s">
        <v>2511</v>
      </c>
      <c r="B1455" t="s">
        <v>2512</v>
      </c>
    </row>
    <row r="1456" spans="1:2">
      <c r="A1456" t="s">
        <v>2513</v>
      </c>
      <c r="B1456" t="s">
        <v>2514</v>
      </c>
    </row>
    <row r="1457" spans="1:2">
      <c r="A1457" t="s">
        <v>2515</v>
      </c>
      <c r="B1457" t="s">
        <v>2516</v>
      </c>
    </row>
    <row r="1458" spans="1:2">
      <c r="A1458" t="s">
        <v>2517</v>
      </c>
      <c r="B1458" t="s">
        <v>2518</v>
      </c>
    </row>
    <row r="1459" spans="1:2">
      <c r="A1459" t="s">
        <v>2519</v>
      </c>
      <c r="B1459" t="s">
        <v>2520</v>
      </c>
    </row>
    <row r="1460" spans="1:2">
      <c r="A1460" t="s">
        <v>2521</v>
      </c>
      <c r="B1460" t="s">
        <v>2522</v>
      </c>
    </row>
    <row r="1461" spans="1:2">
      <c r="A1461" t="s">
        <v>2523</v>
      </c>
      <c r="B1461" t="s">
        <v>2524</v>
      </c>
    </row>
    <row r="1462" spans="1:2">
      <c r="A1462" t="s">
        <v>2525</v>
      </c>
      <c r="B1462" t="s">
        <v>2526</v>
      </c>
    </row>
    <row r="1463" spans="1:2">
      <c r="A1463" t="s">
        <v>4005</v>
      </c>
      <c r="B1463" t="s">
        <v>1173</v>
      </c>
    </row>
    <row r="1464" spans="1:2">
      <c r="A1464" t="s">
        <v>4006</v>
      </c>
      <c r="B1464" t="s">
        <v>4007</v>
      </c>
    </row>
    <row r="1465" spans="1:2">
      <c r="A1465" t="s">
        <v>4008</v>
      </c>
      <c r="B1465" t="s">
        <v>4009</v>
      </c>
    </row>
    <row r="1466" spans="1:2">
      <c r="A1466" t="s">
        <v>4010</v>
      </c>
      <c r="B1466" t="s">
        <v>4011</v>
      </c>
    </row>
    <row r="1467" spans="1:2">
      <c r="A1467" t="s">
        <v>4012</v>
      </c>
      <c r="B1467" t="s">
        <v>4013</v>
      </c>
    </row>
    <row r="1468" spans="1:2">
      <c r="A1468" t="s">
        <v>4014</v>
      </c>
      <c r="B1468" t="s">
        <v>4015</v>
      </c>
    </row>
    <row r="1469" spans="1:2">
      <c r="A1469" t="s">
        <v>4016</v>
      </c>
      <c r="B1469" t="s">
        <v>4017</v>
      </c>
    </row>
    <row r="1470" spans="1:2">
      <c r="A1470" t="s">
        <v>4018</v>
      </c>
      <c r="B1470" t="s">
        <v>4019</v>
      </c>
    </row>
    <row r="1471" spans="1:2">
      <c r="A1471" t="s">
        <v>4020</v>
      </c>
      <c r="B1471" t="s">
        <v>4021</v>
      </c>
    </row>
    <row r="1472" spans="1:2">
      <c r="A1472" t="s">
        <v>4022</v>
      </c>
      <c r="B1472" t="s">
        <v>4023</v>
      </c>
    </row>
    <row r="1473" spans="1:2">
      <c r="A1473" t="s">
        <v>4024</v>
      </c>
      <c r="B1473" t="s">
        <v>4025</v>
      </c>
    </row>
    <row r="1474" spans="1:2">
      <c r="A1474" t="s">
        <v>4026</v>
      </c>
      <c r="B1474" t="s">
        <v>4027</v>
      </c>
    </row>
    <row r="1475" spans="1:2">
      <c r="A1475" t="s">
        <v>4028</v>
      </c>
      <c r="B1475" t="s">
        <v>4029</v>
      </c>
    </row>
    <row r="1476" spans="1:2">
      <c r="A1476" t="s">
        <v>4030</v>
      </c>
      <c r="B1476" t="s">
        <v>4031</v>
      </c>
    </row>
    <row r="1477" spans="1:2">
      <c r="A1477" t="s">
        <v>4032</v>
      </c>
      <c r="B1477" t="s">
        <v>4033</v>
      </c>
    </row>
    <row r="1478" spans="1:2">
      <c r="A1478" t="s">
        <v>4034</v>
      </c>
      <c r="B1478" t="s">
        <v>4035</v>
      </c>
    </row>
    <row r="1479" spans="1:2">
      <c r="A1479" t="s">
        <v>4036</v>
      </c>
      <c r="B1479" t="s">
        <v>4037</v>
      </c>
    </row>
    <row r="1480" spans="1:2">
      <c r="A1480" t="s">
        <v>4038</v>
      </c>
      <c r="B1480" t="s">
        <v>4039</v>
      </c>
    </row>
    <row r="1481" spans="1:2">
      <c r="A1481" t="s">
        <v>4040</v>
      </c>
      <c r="B1481" t="s">
        <v>4041</v>
      </c>
    </row>
    <row r="1482" spans="1:2">
      <c r="A1482" t="s">
        <v>4042</v>
      </c>
      <c r="B1482" t="s">
        <v>4043</v>
      </c>
    </row>
    <row r="1483" spans="1:2">
      <c r="A1483" t="s">
        <v>4044</v>
      </c>
      <c r="B1483" t="s">
        <v>4045</v>
      </c>
    </row>
    <row r="1484" spans="1:2">
      <c r="A1484" t="s">
        <v>4046</v>
      </c>
      <c r="B1484" t="s">
        <v>4047</v>
      </c>
    </row>
    <row r="1485" spans="1:2">
      <c r="A1485" t="s">
        <v>4048</v>
      </c>
      <c r="B1485" t="s">
        <v>4049</v>
      </c>
    </row>
    <row r="1486" spans="1:2">
      <c r="A1486" t="s">
        <v>4050</v>
      </c>
      <c r="B1486" t="s">
        <v>4051</v>
      </c>
    </row>
    <row r="1487" spans="1:2">
      <c r="A1487" t="s">
        <v>4052</v>
      </c>
      <c r="B1487" t="s">
        <v>4053</v>
      </c>
    </row>
    <row r="1488" spans="1:2">
      <c r="A1488" t="s">
        <v>4054</v>
      </c>
      <c r="B1488" t="s">
        <v>4055</v>
      </c>
    </row>
    <row r="1489" spans="1:2">
      <c r="A1489" t="s">
        <v>4056</v>
      </c>
      <c r="B1489" t="s">
        <v>4057</v>
      </c>
    </row>
    <row r="1490" spans="1:2">
      <c r="A1490" t="s">
        <v>4058</v>
      </c>
      <c r="B1490" t="s">
        <v>4059</v>
      </c>
    </row>
    <row r="1491" spans="1:2">
      <c r="A1491" t="s">
        <v>4060</v>
      </c>
      <c r="B1491" t="s">
        <v>4061</v>
      </c>
    </row>
    <row r="1492" spans="1:2">
      <c r="A1492" t="s">
        <v>4062</v>
      </c>
      <c r="B1492" t="s">
        <v>4063</v>
      </c>
    </row>
    <row r="1493" spans="1:2">
      <c r="A1493" t="s">
        <v>4064</v>
      </c>
      <c r="B1493" t="s">
        <v>4065</v>
      </c>
    </row>
    <row r="1494" spans="1:2">
      <c r="A1494" t="s">
        <v>135</v>
      </c>
      <c r="B1494" t="s">
        <v>1378</v>
      </c>
    </row>
    <row r="1495" spans="1:2">
      <c r="A1495" t="s">
        <v>274</v>
      </c>
      <c r="B1495" t="s">
        <v>1343</v>
      </c>
    </row>
    <row r="1496" spans="1:2">
      <c r="A1496" t="s">
        <v>121</v>
      </c>
      <c r="B1496" t="s">
        <v>1191</v>
      </c>
    </row>
    <row r="1497" spans="1:2">
      <c r="A1497" t="s">
        <v>489</v>
      </c>
      <c r="B1497" t="s">
        <v>1305</v>
      </c>
    </row>
    <row r="1498" spans="1:2">
      <c r="A1498" t="s">
        <v>117</v>
      </c>
      <c r="B1498" t="s">
        <v>1416</v>
      </c>
    </row>
    <row r="1499" spans="1:2">
      <c r="A1499" t="s">
        <v>2527</v>
      </c>
      <c r="B1499" t="s">
        <v>2528</v>
      </c>
    </row>
    <row r="1500" spans="1:2">
      <c r="A1500" t="s">
        <v>2529</v>
      </c>
      <c r="B1500" t="s">
        <v>2530</v>
      </c>
    </row>
    <row r="1501" spans="1:2">
      <c r="A1501" t="s">
        <v>2531</v>
      </c>
      <c r="B1501" t="s">
        <v>2532</v>
      </c>
    </row>
    <row r="1502" spans="1:2">
      <c r="A1502" t="s">
        <v>2533</v>
      </c>
      <c r="B1502" t="s">
        <v>4066</v>
      </c>
    </row>
    <row r="1503" spans="1:2">
      <c r="A1503" t="s">
        <v>2534</v>
      </c>
      <c r="B1503" t="s">
        <v>2535</v>
      </c>
    </row>
    <row r="1504" spans="1:2">
      <c r="A1504" t="s">
        <v>2536</v>
      </c>
      <c r="B1504" t="s">
        <v>2537</v>
      </c>
    </row>
    <row r="1505" spans="1:2">
      <c r="A1505" t="s">
        <v>2538</v>
      </c>
      <c r="B1505" t="s">
        <v>2539</v>
      </c>
    </row>
    <row r="1506" spans="1:2">
      <c r="A1506" t="s">
        <v>2540</v>
      </c>
      <c r="B1506" t="s">
        <v>2541</v>
      </c>
    </row>
    <row r="1507" spans="1:2">
      <c r="A1507" t="s">
        <v>2542</v>
      </c>
      <c r="B1507" t="s">
        <v>2543</v>
      </c>
    </row>
    <row r="1508" spans="1:2">
      <c r="A1508" t="s">
        <v>2544</v>
      </c>
      <c r="B1508" t="s">
        <v>2545</v>
      </c>
    </row>
    <row r="1509" spans="1:2">
      <c r="A1509" t="s">
        <v>2546</v>
      </c>
      <c r="B1509" t="s">
        <v>4067</v>
      </c>
    </row>
    <row r="1510" spans="1:2">
      <c r="A1510" t="s">
        <v>490</v>
      </c>
      <c r="B1510" t="s">
        <v>1433</v>
      </c>
    </row>
    <row r="1511" spans="1:2">
      <c r="A1511" t="s">
        <v>191</v>
      </c>
      <c r="B1511" t="s">
        <v>4068</v>
      </c>
    </row>
    <row r="1512" spans="1:2">
      <c r="A1512" t="s">
        <v>2547</v>
      </c>
      <c r="B1512" t="s">
        <v>2548</v>
      </c>
    </row>
    <row r="1513" spans="1:2">
      <c r="A1513" t="s">
        <v>2549</v>
      </c>
      <c r="B1513" t="s">
        <v>4069</v>
      </c>
    </row>
    <row r="1514" spans="1:2">
      <c r="A1514" t="s">
        <v>2550</v>
      </c>
      <c r="B1514" t="s">
        <v>2551</v>
      </c>
    </row>
    <row r="1515" spans="1:2">
      <c r="A1515" t="s">
        <v>2552</v>
      </c>
      <c r="B1515" t="s">
        <v>2553</v>
      </c>
    </row>
    <row r="1516" spans="1:2">
      <c r="A1516" t="s">
        <v>2554</v>
      </c>
      <c r="B1516" t="s">
        <v>2555</v>
      </c>
    </row>
    <row r="1517" spans="1:2">
      <c r="A1517" t="s">
        <v>4070</v>
      </c>
      <c r="B1517" t="s">
        <v>4071</v>
      </c>
    </row>
    <row r="1518" spans="1:2">
      <c r="A1518" t="s">
        <v>275</v>
      </c>
      <c r="B1518" t="s">
        <v>1464</v>
      </c>
    </row>
    <row r="1519" spans="1:2">
      <c r="A1519" t="s">
        <v>409</v>
      </c>
      <c r="B1519" t="s">
        <v>1434</v>
      </c>
    </row>
    <row r="1520" spans="1:2">
      <c r="A1520" t="s">
        <v>247</v>
      </c>
      <c r="B1520" t="s">
        <v>1367</v>
      </c>
    </row>
    <row r="1521" spans="1:2">
      <c r="A1521" t="s">
        <v>2556</v>
      </c>
      <c r="B1521" t="s">
        <v>2557</v>
      </c>
    </row>
    <row r="1522" spans="1:2">
      <c r="A1522" t="s">
        <v>2558</v>
      </c>
      <c r="B1522" t="s">
        <v>2559</v>
      </c>
    </row>
    <row r="1523" spans="1:2">
      <c r="A1523" t="s">
        <v>332</v>
      </c>
      <c r="B1523" t="s">
        <v>4072</v>
      </c>
    </row>
    <row r="1524" spans="1:2">
      <c r="A1524" t="s">
        <v>491</v>
      </c>
      <c r="B1524" t="s">
        <v>1257</v>
      </c>
    </row>
    <row r="1525" spans="1:2">
      <c r="A1525" t="s">
        <v>357</v>
      </c>
      <c r="B1525" t="s">
        <v>4073</v>
      </c>
    </row>
    <row r="1526" spans="1:2">
      <c r="A1526" t="s">
        <v>499</v>
      </c>
      <c r="B1526" t="s">
        <v>1525</v>
      </c>
    </row>
    <row r="1527" spans="1:2">
      <c r="A1527" t="s">
        <v>492</v>
      </c>
      <c r="B1527" t="s">
        <v>1440</v>
      </c>
    </row>
    <row r="1528" spans="1:2">
      <c r="A1528" t="s">
        <v>641</v>
      </c>
      <c r="B1528" t="s">
        <v>1336</v>
      </c>
    </row>
    <row r="1529" spans="1:2">
      <c r="A1529" t="s">
        <v>642</v>
      </c>
      <c r="B1529" t="s">
        <v>1364</v>
      </c>
    </row>
    <row r="1530" spans="1:2">
      <c r="A1530" t="s">
        <v>2560</v>
      </c>
      <c r="B1530" t="s">
        <v>2561</v>
      </c>
    </row>
    <row r="1531" spans="1:2">
      <c r="A1531" t="s">
        <v>2562</v>
      </c>
      <c r="B1531" t="s">
        <v>2563</v>
      </c>
    </row>
    <row r="1532" spans="1:2">
      <c r="A1532" t="s">
        <v>4074</v>
      </c>
      <c r="B1532" t="s">
        <v>4075</v>
      </c>
    </row>
    <row r="1533" spans="1:2">
      <c r="A1533" t="s">
        <v>533</v>
      </c>
      <c r="B1533" t="s">
        <v>4076</v>
      </c>
    </row>
    <row r="1534" spans="1:2">
      <c r="A1534" t="s">
        <v>506</v>
      </c>
      <c r="B1534" t="s">
        <v>1423</v>
      </c>
    </row>
    <row r="1535" spans="1:2">
      <c r="A1535" t="s">
        <v>550</v>
      </c>
      <c r="B1535" t="s">
        <v>1274</v>
      </c>
    </row>
    <row r="1536" spans="1:2">
      <c r="A1536" t="s">
        <v>4077</v>
      </c>
      <c r="B1536" t="s">
        <v>4078</v>
      </c>
    </row>
    <row r="1537" spans="1:2">
      <c r="A1537" t="s">
        <v>493</v>
      </c>
      <c r="B1537" t="s">
        <v>4079</v>
      </c>
    </row>
    <row r="1538" spans="1:2">
      <c r="A1538" t="s">
        <v>643</v>
      </c>
      <c r="B1538" t="s">
        <v>1194</v>
      </c>
    </row>
    <row r="1539" spans="1:2">
      <c r="A1539" t="s">
        <v>358</v>
      </c>
      <c r="B1539" t="s">
        <v>2564</v>
      </c>
    </row>
    <row r="1540" spans="1:2">
      <c r="A1540" t="s">
        <v>2565</v>
      </c>
      <c r="B1540" t="s">
        <v>2566</v>
      </c>
    </row>
    <row r="1541" spans="1:2">
      <c r="A1541" t="s">
        <v>4080</v>
      </c>
      <c r="B1541" t="s">
        <v>4081</v>
      </c>
    </row>
    <row r="1542" spans="1:2">
      <c r="A1542" t="s">
        <v>143</v>
      </c>
      <c r="B1542" t="s">
        <v>1524</v>
      </c>
    </row>
    <row r="1543" spans="1:2">
      <c r="A1543" t="s">
        <v>192</v>
      </c>
      <c r="B1543" t="s">
        <v>2567</v>
      </c>
    </row>
    <row r="1544" spans="1:2">
      <c r="A1544" t="s">
        <v>158</v>
      </c>
      <c r="B1544" t="s">
        <v>1388</v>
      </c>
    </row>
    <row r="1545" spans="1:2">
      <c r="A1545" t="s">
        <v>359</v>
      </c>
      <c r="B1545" t="s">
        <v>1369</v>
      </c>
    </row>
    <row r="1546" spans="1:2">
      <c r="A1546" t="s">
        <v>116</v>
      </c>
      <c r="B1546" t="s">
        <v>4082</v>
      </c>
    </row>
    <row r="1547" spans="1:2">
      <c r="A1547" t="s">
        <v>2568</v>
      </c>
      <c r="B1547" t="s">
        <v>2569</v>
      </c>
    </row>
    <row r="1548" spans="1:2">
      <c r="A1548" t="s">
        <v>2570</v>
      </c>
      <c r="B1548" t="s">
        <v>2571</v>
      </c>
    </row>
    <row r="1549" spans="1:2">
      <c r="A1549" t="s">
        <v>2572</v>
      </c>
      <c r="B1549" t="s">
        <v>4083</v>
      </c>
    </row>
    <row r="1550" spans="1:2">
      <c r="A1550" t="s">
        <v>2573</v>
      </c>
      <c r="B1550" t="s">
        <v>4084</v>
      </c>
    </row>
    <row r="1551" spans="1:2">
      <c r="A1551" t="s">
        <v>2574</v>
      </c>
      <c r="B1551" t="s">
        <v>2575</v>
      </c>
    </row>
    <row r="1552" spans="1:2">
      <c r="A1552" t="s">
        <v>2576</v>
      </c>
      <c r="B1552" t="s">
        <v>2577</v>
      </c>
    </row>
    <row r="1553" spans="1:2">
      <c r="A1553" t="s">
        <v>2578</v>
      </c>
      <c r="B1553" t="s">
        <v>1391</v>
      </c>
    </row>
    <row r="1554" spans="1:2">
      <c r="A1554" t="s">
        <v>2579</v>
      </c>
      <c r="B1554" t="s">
        <v>2580</v>
      </c>
    </row>
    <row r="1555" spans="1:2">
      <c r="A1555" t="s">
        <v>2581</v>
      </c>
      <c r="B1555" t="s">
        <v>2582</v>
      </c>
    </row>
    <row r="1556" spans="1:2">
      <c r="A1556" t="s">
        <v>2583</v>
      </c>
      <c r="B1556" t="s">
        <v>2584</v>
      </c>
    </row>
    <row r="1557" spans="1:2">
      <c r="A1557" t="s">
        <v>2585</v>
      </c>
      <c r="B1557" t="s">
        <v>4085</v>
      </c>
    </row>
    <row r="1558" spans="1:2">
      <c r="A1558" t="s">
        <v>2586</v>
      </c>
      <c r="B1558" t="s">
        <v>2587</v>
      </c>
    </row>
    <row r="1559" spans="1:2">
      <c r="A1559" t="s">
        <v>2588</v>
      </c>
      <c r="B1559" t="s">
        <v>2589</v>
      </c>
    </row>
    <row r="1560" spans="1:2">
      <c r="A1560" t="s">
        <v>2590</v>
      </c>
      <c r="B1560" t="s">
        <v>2591</v>
      </c>
    </row>
    <row r="1561" spans="1:2">
      <c r="A1561" t="s">
        <v>2592</v>
      </c>
      <c r="B1561" t="s">
        <v>2593</v>
      </c>
    </row>
    <row r="1562" spans="1:2">
      <c r="A1562" t="s">
        <v>2594</v>
      </c>
      <c r="B1562" t="s">
        <v>2595</v>
      </c>
    </row>
    <row r="1563" spans="1:2">
      <c r="A1563" t="s">
        <v>2596</v>
      </c>
      <c r="B1563" t="s">
        <v>4086</v>
      </c>
    </row>
    <row r="1564" spans="1:2">
      <c r="A1564" t="s">
        <v>2597</v>
      </c>
      <c r="B1564" t="s">
        <v>2598</v>
      </c>
    </row>
    <row r="1565" spans="1:2">
      <c r="A1565" t="s">
        <v>2599</v>
      </c>
      <c r="B1565" t="s">
        <v>2600</v>
      </c>
    </row>
    <row r="1566" spans="1:2">
      <c r="A1566" t="s">
        <v>2601</v>
      </c>
      <c r="B1566" t="s">
        <v>4087</v>
      </c>
    </row>
    <row r="1567" spans="1:2">
      <c r="A1567" t="s">
        <v>2602</v>
      </c>
      <c r="B1567" t="s">
        <v>4088</v>
      </c>
    </row>
    <row r="1568" spans="1:2">
      <c r="A1568" t="s">
        <v>2603</v>
      </c>
      <c r="B1568" t="s">
        <v>4089</v>
      </c>
    </row>
    <row r="1569" spans="1:2">
      <c r="A1569" t="s">
        <v>2604</v>
      </c>
      <c r="B1569" t="s">
        <v>2605</v>
      </c>
    </row>
    <row r="1570" spans="1:2">
      <c r="A1570" t="s">
        <v>2606</v>
      </c>
      <c r="B1570" t="s">
        <v>2607</v>
      </c>
    </row>
    <row r="1571" spans="1:2">
      <c r="A1571" t="s">
        <v>2608</v>
      </c>
      <c r="B1571" t="s">
        <v>2609</v>
      </c>
    </row>
    <row r="1572" spans="1:2">
      <c r="A1572" t="s">
        <v>2610</v>
      </c>
      <c r="B1572" t="s">
        <v>2611</v>
      </c>
    </row>
    <row r="1573" spans="1:2">
      <c r="A1573" t="s">
        <v>2612</v>
      </c>
      <c r="B1573" t="s">
        <v>4090</v>
      </c>
    </row>
    <row r="1574" spans="1:2">
      <c r="A1574" t="s">
        <v>494</v>
      </c>
      <c r="B1574" t="s">
        <v>1429</v>
      </c>
    </row>
    <row r="1575" spans="1:2">
      <c r="A1575" t="s">
        <v>572</v>
      </c>
      <c r="B1575" t="s">
        <v>1527</v>
      </c>
    </row>
    <row r="1576" spans="1:2">
      <c r="A1576" t="s">
        <v>333</v>
      </c>
      <c r="B1576" t="s">
        <v>4091</v>
      </c>
    </row>
    <row r="1577" spans="1:2">
      <c r="A1577" t="s">
        <v>495</v>
      </c>
      <c r="B1577" t="s">
        <v>1334</v>
      </c>
    </row>
    <row r="1578" spans="1:2">
      <c r="A1578" t="s">
        <v>599</v>
      </c>
      <c r="B1578" t="s">
        <v>1417</v>
      </c>
    </row>
    <row r="1579" spans="1:2">
      <c r="A1579" t="s">
        <v>410</v>
      </c>
      <c r="B1579" t="s">
        <v>4092</v>
      </c>
    </row>
    <row r="1580" spans="1:2">
      <c r="A1580" t="s">
        <v>4093</v>
      </c>
      <c r="B1580" t="s">
        <v>4094</v>
      </c>
    </row>
    <row r="1581" spans="1:2">
      <c r="A1581" t="s">
        <v>4095</v>
      </c>
      <c r="B1581" t="s">
        <v>4096</v>
      </c>
    </row>
    <row r="1582" spans="1:2">
      <c r="A1582" t="s">
        <v>4097</v>
      </c>
      <c r="B1582" t="s">
        <v>4098</v>
      </c>
    </row>
    <row r="1583" spans="1:2">
      <c r="A1583" t="s">
        <v>496</v>
      </c>
      <c r="B1583" t="s">
        <v>1494</v>
      </c>
    </row>
    <row r="1584" spans="1:2">
      <c r="A1584" t="s">
        <v>507</v>
      </c>
      <c r="B1584" t="s">
        <v>4099</v>
      </c>
    </row>
    <row r="1585" spans="1:2">
      <c r="A1585" t="s">
        <v>535</v>
      </c>
      <c r="B1585" t="s">
        <v>4100</v>
      </c>
    </row>
  </sheetData>
  <sortState xmlns:xlrd2="http://schemas.microsoft.com/office/spreadsheetml/2017/richdata2" ref="A2:B611">
    <sortCondition ref="A2:A61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5"/>
  <dimension ref="A1:W107"/>
  <sheetViews>
    <sheetView showGridLines="0" topLeftCell="A3" workbookViewId="0">
      <selection activeCell="T29" sqref="T29"/>
    </sheetView>
  </sheetViews>
  <sheetFormatPr baseColWidth="10" defaultRowHeight="13.2"/>
  <cols>
    <col min="21" max="21" width="11.5546875" customWidth="1"/>
  </cols>
  <sheetData>
    <row r="1" spans="1:23" ht="14.4">
      <c r="A1" t="str">
        <f>VLOOKUP(B1,Nomen!A:C,3,FALSE)</f>
        <v>département</v>
      </c>
      <c r="B1" s="12" t="str">
        <f>Profil!A23</f>
        <v>DÉPARTEMENT DE SEINE-MARITIME</v>
      </c>
      <c r="C1" s="13" t="str">
        <f>VLOOKUP(B1,Nomen!A:B,2,FALSE)</f>
        <v>76</v>
      </c>
      <c r="F1" s="4" t="s">
        <v>2843</v>
      </c>
      <c r="J1" t="str">
        <f>VLOOKUP(K1,Nomen!A:B,2,FALSE)</f>
        <v>28</v>
      </c>
      <c r="K1" t="str">
        <f>VLOOKUP(B1,Nomen!A:D,4,FALSE)</f>
        <v>NORMANDIE</v>
      </c>
      <c r="N1" s="7"/>
      <c r="O1" s="4"/>
      <c r="P1" s="7"/>
      <c r="Q1" s="7"/>
      <c r="R1" s="7"/>
      <c r="S1" s="7"/>
      <c r="T1" s="7"/>
      <c r="U1" s="7"/>
      <c r="V1" s="7"/>
      <c r="W1" s="7"/>
    </row>
    <row r="2" spans="1:23">
      <c r="A2" t="s">
        <v>4</v>
      </c>
      <c r="B2" s="4" t="s">
        <v>2</v>
      </c>
      <c r="C2" s="4" t="s">
        <v>42</v>
      </c>
      <c r="D2" s="4" t="s">
        <v>43</v>
      </c>
      <c r="E2" s="4" t="s">
        <v>44</v>
      </c>
      <c r="F2" t="s">
        <v>2</v>
      </c>
      <c r="G2" t="s">
        <v>42</v>
      </c>
      <c r="H2" t="s">
        <v>43</v>
      </c>
      <c r="I2" t="s">
        <v>44</v>
      </c>
      <c r="J2" t="s">
        <v>2</v>
      </c>
      <c r="K2" t="s">
        <v>42</v>
      </c>
      <c r="L2" t="s">
        <v>43</v>
      </c>
      <c r="M2" t="s">
        <v>44</v>
      </c>
      <c r="N2" s="24" t="s">
        <v>1127</v>
      </c>
      <c r="O2" s="24" t="s">
        <v>1128</v>
      </c>
      <c r="P2" s="10">
        <f>IF(F1=K1,1,"")</f>
        <v>1</v>
      </c>
      <c r="Q2" s="10"/>
      <c r="R2" s="49">
        <f>$P$2</f>
        <v>1</v>
      </c>
      <c r="S2" s="49">
        <f>$P$2</f>
        <v>1</v>
      </c>
      <c r="T2" s="49">
        <f>$P$2</f>
        <v>1</v>
      </c>
      <c r="U2" s="49">
        <f>$P$2</f>
        <v>1</v>
      </c>
      <c r="V2" s="7"/>
      <c r="W2" s="7"/>
    </row>
    <row r="3" spans="1:23">
      <c r="A3" s="4" t="s">
        <v>35</v>
      </c>
      <c r="B3" s="39">
        <f>VLOOKUP($C$1,DEFMABCDE_RSA!$A:$K,2,0)</f>
        <v>13573</v>
      </c>
      <c r="C3" s="8">
        <f>VLOOKUP($C$1,DEFMABCDE_RSA!$A:$K,7,0)</f>
        <v>13420</v>
      </c>
      <c r="D3" s="37">
        <f>B3/C3-1</f>
        <v>1.1400894187779453E-2</v>
      </c>
      <c r="E3" s="38">
        <f>B3/$B$9</f>
        <v>0.74831844745837472</v>
      </c>
      <c r="F3" s="8">
        <f>VLOOKUP("28",DEFMABCDE_RSA!$A:$K,2,0)</f>
        <v>26913</v>
      </c>
      <c r="G3" s="8">
        <f>VLOOKUP("28",DEFMABCDE_RSA!$A:$K,7,0)</f>
        <v>27575</v>
      </c>
      <c r="H3" s="37">
        <f>F3/G3-1</f>
        <v>-2.4007252946509516E-2</v>
      </c>
      <c r="I3" s="38">
        <f>F3/$F$9</f>
        <v>0.73456520552431903</v>
      </c>
      <c r="J3" s="8">
        <f>VLOOKUP($J$1,DEFMABCDE_RSA!$A:$K,2,0)</f>
        <v>26913</v>
      </c>
      <c r="K3" s="8">
        <f>VLOOKUP($J$1,DEFMABCDE_RSA!$A:$K,7,0)</f>
        <v>27575</v>
      </c>
      <c r="L3" s="37">
        <f>J3/K3-1</f>
        <v>-2.4007252946509516E-2</v>
      </c>
      <c r="M3" s="38">
        <f>J3/$J$9</f>
        <v>0.73456520552431903</v>
      </c>
      <c r="N3" s="24">
        <f>VLOOKUP($C$1,DEFMABCDE_RSA!$A:$K,2,0)</f>
        <v>13573</v>
      </c>
      <c r="O3" s="29">
        <f>IF(B3="ND","ND",N3/$N$9)</f>
        <v>0.74831844745837472</v>
      </c>
      <c r="P3" s="10"/>
      <c r="Q3" s="10"/>
      <c r="R3" s="49">
        <f t="shared" ref="R3:U8" si="0">$P$2</f>
        <v>1</v>
      </c>
      <c r="S3" s="49">
        <f t="shared" si="0"/>
        <v>1</v>
      </c>
      <c r="T3" s="49">
        <f t="shared" si="0"/>
        <v>1</v>
      </c>
      <c r="U3" s="49">
        <f t="shared" si="0"/>
        <v>1</v>
      </c>
      <c r="V3" s="7"/>
      <c r="W3" s="7"/>
    </row>
    <row r="4" spans="1:23">
      <c r="A4" s="4" t="s">
        <v>38</v>
      </c>
      <c r="B4" s="39">
        <f>IF(N5="ND","ND",N4)</f>
        <v>1921</v>
      </c>
      <c r="C4" s="8">
        <f>VLOOKUP($C$1,DEFMABCDE_RSA!$A:$K,8,0)</f>
        <v>1970</v>
      </c>
      <c r="D4" s="37">
        <f>IF(B4="ND","ND",B4/C4-1)</f>
        <v>-2.4873096446700549E-2</v>
      </c>
      <c r="E4" s="38">
        <f t="shared" ref="E4:E9" si="1">B4/$B$9</f>
        <v>0.10591024368728635</v>
      </c>
      <c r="F4" s="8">
        <f>VLOOKUP("28",DEFMABCDE_RSA!$A:$K,3,0)</f>
        <v>4247</v>
      </c>
      <c r="G4" s="8">
        <f>VLOOKUP("28",DEFMABCDE_RSA!$A:$K,8,0)</f>
        <v>4332</v>
      </c>
      <c r="H4" s="37">
        <f t="shared" ref="H4:H9" si="2">F4/G4-1</f>
        <v>-1.9621421975992592E-2</v>
      </c>
      <c r="I4" s="38">
        <f t="shared" ref="I4:I9" si="3">F4/$F$9</f>
        <v>0.11591789944865986</v>
      </c>
      <c r="J4" s="8">
        <f>VLOOKUP($J$1,DEFMABCDE_RSA!$A:$K,3,0)</f>
        <v>4247</v>
      </c>
      <c r="K4" s="8">
        <f>VLOOKUP($J$1,DEFMABCDE_RSA!$A:$K,8,0)</f>
        <v>4332</v>
      </c>
      <c r="L4" s="37">
        <f t="shared" ref="L4:L9" si="4">J4/K4-1</f>
        <v>-1.9621421975992592E-2</v>
      </c>
      <c r="M4" s="38">
        <f t="shared" ref="M4:M9" si="5">J4/$J$9</f>
        <v>0.11591789944865986</v>
      </c>
      <c r="N4" s="24">
        <f>IF(VLOOKUP($C$1,DEFMABCDE_RSA!$A:$K,3,0)&lt;5,"ND",VLOOKUP($C$1,DEFMABCDE_RSA!$A:$K,3,0))</f>
        <v>1921</v>
      </c>
      <c r="O4" s="29">
        <f t="shared" ref="O4:O9" si="6">IF(B4="ND","ND",N4/$N$9)</f>
        <v>0.10591024368728635</v>
      </c>
      <c r="P4" s="10"/>
      <c r="Q4" s="10"/>
      <c r="R4" s="49">
        <f t="shared" si="0"/>
        <v>1</v>
      </c>
      <c r="S4" s="49">
        <f t="shared" si="0"/>
        <v>1</v>
      </c>
      <c r="T4" s="49">
        <f t="shared" si="0"/>
        <v>1</v>
      </c>
      <c r="U4" s="49">
        <f t="shared" si="0"/>
        <v>1</v>
      </c>
      <c r="V4" s="7"/>
      <c r="W4" s="7"/>
    </row>
    <row r="5" spans="1:23">
      <c r="A5" s="4" t="s">
        <v>39</v>
      </c>
      <c r="B5" s="39">
        <f>IF(N4="ND","ND",N5)</f>
        <v>1208</v>
      </c>
      <c r="C5" s="8">
        <f>VLOOKUP($C$1,DEFMABCDE_RSA!$A:$K,9,0)</f>
        <v>1047</v>
      </c>
      <c r="D5" s="37">
        <f>IF(B5="ND","ND",B5/C5-1)</f>
        <v>0.15377268385864373</v>
      </c>
      <c r="E5" s="38">
        <f t="shared" si="1"/>
        <v>6.6600507222406E-2</v>
      </c>
      <c r="F5" s="8">
        <f>VLOOKUP("28",DEFMABCDE_RSA!$A:$K,4,0)</f>
        <v>2608</v>
      </c>
      <c r="G5" s="8">
        <f>VLOOKUP("28",DEFMABCDE_RSA!$A:$K,9,0)</f>
        <v>2375</v>
      </c>
      <c r="H5" s="37">
        <f t="shared" si="2"/>
        <v>9.8105263157894695E-2</v>
      </c>
      <c r="I5" s="38">
        <f t="shared" si="3"/>
        <v>7.1182924832141489E-2</v>
      </c>
      <c r="J5" s="8">
        <f>VLOOKUP($J$1,DEFMABCDE_RSA!$A:$K,4,0)</f>
        <v>2608</v>
      </c>
      <c r="K5" s="8">
        <f>VLOOKUP($J$1,DEFMABCDE_RSA!$A:$K,9,0)</f>
        <v>2375</v>
      </c>
      <c r="L5" s="37">
        <f t="shared" si="4"/>
        <v>9.8105263157894695E-2</v>
      </c>
      <c r="M5" s="38">
        <f t="shared" si="5"/>
        <v>7.1182924832141489E-2</v>
      </c>
      <c r="N5" s="24">
        <f>IF(VLOOKUP($C$1,DEFMABCDE_RSA!$A:$K,4,0)&lt;5,"ND",VLOOKUP($C$1,DEFMABCDE_RSA!$A:$K,4,0))</f>
        <v>1208</v>
      </c>
      <c r="O5" s="29">
        <f t="shared" si="6"/>
        <v>6.6600507222406E-2</v>
      </c>
      <c r="P5" s="10">
        <f>IF(K1=F1,1,"")</f>
        <v>1</v>
      </c>
      <c r="Q5" s="10"/>
      <c r="R5" s="49">
        <f t="shared" si="0"/>
        <v>1</v>
      </c>
      <c r="S5" s="49">
        <f t="shared" si="0"/>
        <v>1</v>
      </c>
      <c r="T5" s="49">
        <f t="shared" si="0"/>
        <v>1</v>
      </c>
      <c r="U5" s="49">
        <f t="shared" si="0"/>
        <v>1</v>
      </c>
      <c r="V5" s="7"/>
      <c r="W5" s="7"/>
    </row>
    <row r="6" spans="1:23">
      <c r="A6" s="4" t="s">
        <v>36</v>
      </c>
      <c r="B6" s="39">
        <f>VLOOKUP($C$1,DEFMABCDE_RSA!$A:$K,2,0)+VLOOKUP($C$1,DEFMABCDE_RSA!$A:$K,3,0)+VLOOKUP($C$1,DEFMABCDE_RSA!$A:$K,4,0)</f>
        <v>16702</v>
      </c>
      <c r="C6" s="8">
        <f>SUM(C3:C5)</f>
        <v>16437</v>
      </c>
      <c r="D6" s="37">
        <f>B6/C6-1</f>
        <v>1.6122163411814716E-2</v>
      </c>
      <c r="E6" s="38">
        <f t="shared" si="1"/>
        <v>0.92082919836806709</v>
      </c>
      <c r="F6" s="8">
        <f>SUM(F3:F5)</f>
        <v>33768</v>
      </c>
      <c r="G6" s="8">
        <f>SUM(G3:G5)</f>
        <v>34282</v>
      </c>
      <c r="H6" s="37">
        <f t="shared" si="2"/>
        <v>-1.49932909398518E-2</v>
      </c>
      <c r="I6" s="38">
        <f t="shared" si="3"/>
        <v>0.92166602980512036</v>
      </c>
      <c r="J6" s="8">
        <f>SUM(J3:J5)</f>
        <v>33768</v>
      </c>
      <c r="K6" s="8">
        <f>SUM(K3:K5)</f>
        <v>34282</v>
      </c>
      <c r="L6" s="37">
        <f t="shared" si="4"/>
        <v>-1.49932909398518E-2</v>
      </c>
      <c r="M6" s="38">
        <f t="shared" si="5"/>
        <v>0.92166602980512036</v>
      </c>
      <c r="N6" s="24">
        <f>VLOOKUP($C$1,DEFMABCDE_RSA!$A:$K,2,0)+VLOOKUP($C$1,DEFMABCDE_RSA!$A:$K,3,0)+VLOOKUP($C$1,DEFMABCDE_RSA!$A:$K,4,0)</f>
        <v>16702</v>
      </c>
      <c r="O6" s="29">
        <f t="shared" si="6"/>
        <v>0.92082919836806709</v>
      </c>
      <c r="P6" s="26"/>
      <c r="Q6" s="26"/>
      <c r="R6" s="49">
        <f t="shared" si="0"/>
        <v>1</v>
      </c>
      <c r="S6" s="49">
        <f t="shared" si="0"/>
        <v>1</v>
      </c>
      <c r="T6" s="49">
        <f t="shared" si="0"/>
        <v>1</v>
      </c>
      <c r="U6" s="49">
        <f t="shared" si="0"/>
        <v>1</v>
      </c>
      <c r="V6" s="7"/>
      <c r="W6" s="7"/>
    </row>
    <row r="7" spans="1:23">
      <c r="A7" s="4" t="s">
        <v>40</v>
      </c>
      <c r="B7" s="39">
        <f>IF(N8="ND","ND",N7)</f>
        <v>776</v>
      </c>
      <c r="C7" s="8">
        <f>VLOOKUP($C$1,DEFMABCDE_RSA!$A:$K,10,0)</f>
        <v>820</v>
      </c>
      <c r="D7" s="37">
        <f>IF(B7="ND","ND",B7/C7-1)</f>
        <v>-5.3658536585365901E-2</v>
      </c>
      <c r="E7" s="38">
        <f t="shared" si="1"/>
        <v>4.2783107288565443E-2</v>
      </c>
      <c r="F7" s="8">
        <f>VLOOKUP("28",DEFMABCDE_RSA!$A:$K,5,0)</f>
        <v>1478</v>
      </c>
      <c r="G7" s="8">
        <f>VLOOKUP("28",DEFMABCDE_RSA!$A:$K,10,0)</f>
        <v>1684</v>
      </c>
      <c r="H7" s="37">
        <f t="shared" si="2"/>
        <v>-0.1223277909738717</v>
      </c>
      <c r="I7" s="38">
        <f t="shared" si="3"/>
        <v>4.0340629947049511E-2</v>
      </c>
      <c r="J7" s="8">
        <f>VLOOKUP($J$1,DEFMABCDE_RSA!$A:$K,5,0)</f>
        <v>1478</v>
      </c>
      <c r="K7" s="8">
        <f>VLOOKUP($J$1,DEFMABCDE_RSA!$A:$K,10,0)</f>
        <v>1684</v>
      </c>
      <c r="L7" s="37">
        <f t="shared" si="4"/>
        <v>-0.1223277909738717</v>
      </c>
      <c r="M7" s="38">
        <f t="shared" si="5"/>
        <v>4.0340629947049511E-2</v>
      </c>
      <c r="N7" s="24">
        <f>IF(VLOOKUP($C$1,DEFMABCDE_RSA!$A:$K,5,0)&lt;5,"ND",VLOOKUP($C$1,DEFMABCDE_RSA!$A:$K,5,0))</f>
        <v>776</v>
      </c>
      <c r="O7" s="29">
        <f t="shared" si="6"/>
        <v>4.2783107288565443E-2</v>
      </c>
      <c r="P7" s="26"/>
      <c r="Q7" s="26"/>
      <c r="R7" s="49">
        <f t="shared" si="0"/>
        <v>1</v>
      </c>
      <c r="S7" s="49">
        <f t="shared" si="0"/>
        <v>1</v>
      </c>
      <c r="T7" s="49">
        <f t="shared" si="0"/>
        <v>1</v>
      </c>
      <c r="U7" s="49">
        <f t="shared" si="0"/>
        <v>1</v>
      </c>
      <c r="V7" s="7"/>
      <c r="W7" s="7"/>
    </row>
    <row r="8" spans="1:23">
      <c r="A8" s="4" t="s">
        <v>41</v>
      </c>
      <c r="B8" s="39">
        <f>IF(N7="ND","ND",N8)</f>
        <v>660</v>
      </c>
      <c r="C8" s="8">
        <f>VLOOKUP($C$1,DEFMABCDE_RSA!$A:$K,11,0)</f>
        <v>573</v>
      </c>
      <c r="D8" s="37">
        <f>IF(B8="ND","ND",B8/C8-1)</f>
        <v>0.1518324607329844</v>
      </c>
      <c r="E8" s="38">
        <f t="shared" si="1"/>
        <v>3.6387694343367513E-2</v>
      </c>
      <c r="F8" s="8">
        <f>VLOOKUP("28",DEFMABCDE_RSA!$A:$K,6,0)</f>
        <v>1392</v>
      </c>
      <c r="G8" s="8">
        <f>VLOOKUP("28",DEFMABCDE_RSA!$A:$K,11,0)</f>
        <v>1223</v>
      </c>
      <c r="H8" s="37">
        <f t="shared" si="2"/>
        <v>0.13818479149632057</v>
      </c>
      <c r="I8" s="38">
        <f t="shared" si="3"/>
        <v>3.7993340247830125E-2</v>
      </c>
      <c r="J8" s="8">
        <f>VLOOKUP($J$1,DEFMABCDE_RSA!$A:$K,6,0)</f>
        <v>1392</v>
      </c>
      <c r="K8" s="8">
        <f>VLOOKUP($J$1,DEFMABCDE_RSA!$A:$K,11,0)</f>
        <v>1223</v>
      </c>
      <c r="L8" s="37">
        <f t="shared" si="4"/>
        <v>0.13818479149632057</v>
      </c>
      <c r="M8" s="38">
        <f t="shared" si="5"/>
        <v>3.7993340247830125E-2</v>
      </c>
      <c r="N8" s="24">
        <f>IF(VLOOKUP($C$1,DEFMABCDE_RSA!$A:$K,6,0)&lt;5,"ND",VLOOKUP($C$1,DEFMABCDE_RSA!$A:$K,6,0))</f>
        <v>660</v>
      </c>
      <c r="O8" s="29">
        <f t="shared" si="6"/>
        <v>3.6387694343367513E-2</v>
      </c>
      <c r="P8" s="26"/>
      <c r="Q8" s="26"/>
      <c r="R8" s="49">
        <f t="shared" si="0"/>
        <v>1</v>
      </c>
      <c r="S8" s="49">
        <f t="shared" si="0"/>
        <v>1</v>
      </c>
      <c r="T8" s="49">
        <f t="shared" si="0"/>
        <v>1</v>
      </c>
      <c r="U8" s="49">
        <f t="shared" si="0"/>
        <v>1</v>
      </c>
      <c r="V8" s="7"/>
      <c r="W8" s="7"/>
    </row>
    <row r="9" spans="1:23">
      <c r="A9" s="4" t="s">
        <v>37</v>
      </c>
      <c r="B9" s="39">
        <f>VLOOKUP($C$1,DEFMABCDE_RSA!$A:$K,2,0)+VLOOKUP($C$1,DEFMABCDE_RSA!$A:$K,3,0)+VLOOKUP($C$1,DEFMABCDE_RSA!$A:$K,4,0)+VLOOKUP($C$1,DEFMABCDE_RSA!$A:$K,5,0)+VLOOKUP($C$1,DEFMABCDE_RSA!$A:$K,6,0)</f>
        <v>18138</v>
      </c>
      <c r="C9" s="8">
        <f>SUM(C6:C8)</f>
        <v>17830</v>
      </c>
      <c r="D9" s="37">
        <f>B9/C9-1</f>
        <v>1.727425687044315E-2</v>
      </c>
      <c r="E9" s="38">
        <f t="shared" si="1"/>
        <v>1</v>
      </c>
      <c r="F9" s="8">
        <f>SUM(F6:F8)</f>
        <v>36638</v>
      </c>
      <c r="G9" s="8">
        <f>SUM(G6:G8)</f>
        <v>37189</v>
      </c>
      <c r="H9" s="37">
        <f t="shared" si="2"/>
        <v>-1.4816209094086985E-2</v>
      </c>
      <c r="I9" s="38">
        <f t="shared" si="3"/>
        <v>1</v>
      </c>
      <c r="J9" s="8">
        <f>SUM(J6:J8)</f>
        <v>36638</v>
      </c>
      <c r="K9" s="8">
        <f>SUM(K6:K8)</f>
        <v>37189</v>
      </c>
      <c r="L9" s="37">
        <f t="shared" si="4"/>
        <v>-1.4816209094086985E-2</v>
      </c>
      <c r="M9" s="38">
        <f t="shared" si="5"/>
        <v>1</v>
      </c>
      <c r="N9" s="24">
        <f>VLOOKUP($C$1,DEFMABCDE_RSA!$A:$K,2,0)+VLOOKUP($C$1,DEFMABCDE_RSA!$A:$K,3,0)+VLOOKUP($C$1,DEFMABCDE_RSA!$A:$K,4,0)+VLOOKUP($C$1,DEFMABCDE_RSA!$A:$K,5,0)+VLOOKUP($C$1,DEFMABCDE_RSA!$A:$K,6,0)</f>
        <v>18138</v>
      </c>
      <c r="O9" s="29">
        <f t="shared" si="6"/>
        <v>1</v>
      </c>
      <c r="P9" s="10" t="str">
        <f>IF(B1=F1,1,"")</f>
        <v/>
      </c>
      <c r="Q9" s="26"/>
      <c r="R9" s="49" t="str">
        <f>$P$9</f>
        <v/>
      </c>
      <c r="S9" s="49" t="str">
        <f t="shared" ref="S9:U13" si="7">$P$9</f>
        <v/>
      </c>
      <c r="T9" s="49" t="str">
        <f t="shared" si="7"/>
        <v/>
      </c>
      <c r="U9" s="49" t="str">
        <f t="shared" si="7"/>
        <v/>
      </c>
      <c r="V9" s="7"/>
      <c r="W9" s="7"/>
    </row>
    <row r="10" spans="1:23">
      <c r="A10" s="4"/>
      <c r="N10" s="7"/>
      <c r="O10" s="4"/>
      <c r="P10" s="4"/>
      <c r="Q10" s="4"/>
      <c r="R10" s="49" t="str">
        <f>$P$9</f>
        <v/>
      </c>
      <c r="S10" s="49" t="str">
        <f t="shared" si="7"/>
        <v/>
      </c>
      <c r="T10" s="49" t="str">
        <f t="shared" si="7"/>
        <v/>
      </c>
      <c r="U10" s="49" t="str">
        <f t="shared" si="7"/>
        <v/>
      </c>
      <c r="V10" s="7"/>
      <c r="W10" s="7"/>
    </row>
    <row r="11" spans="1:23">
      <c r="A11" t="s">
        <v>47</v>
      </c>
      <c r="E11" s="4"/>
      <c r="G11" s="4"/>
      <c r="H11" s="4"/>
      <c r="I11" s="4"/>
      <c r="N11" s="24"/>
      <c r="O11" s="24"/>
      <c r="P11" s="24"/>
      <c r="Q11" s="24"/>
      <c r="R11" s="49" t="str">
        <f>$P$9</f>
        <v/>
      </c>
      <c r="S11" s="49" t="str">
        <f t="shared" si="7"/>
        <v/>
      </c>
      <c r="T11" s="49" t="str">
        <f t="shared" si="7"/>
        <v/>
      </c>
      <c r="U11" s="49" t="str">
        <f t="shared" si="7"/>
        <v/>
      </c>
      <c r="V11" s="24"/>
      <c r="W11" s="24"/>
    </row>
    <row r="12" spans="1:23">
      <c r="B12" t="s">
        <v>44</v>
      </c>
      <c r="N12" s="24"/>
      <c r="O12" s="24"/>
      <c r="P12" s="24"/>
      <c r="Q12" s="24"/>
      <c r="R12" s="49" t="str">
        <f>$P$9</f>
        <v/>
      </c>
      <c r="S12" s="49" t="str">
        <f t="shared" si="7"/>
        <v/>
      </c>
      <c r="T12" s="49" t="str">
        <f t="shared" si="7"/>
        <v/>
      </c>
      <c r="U12" s="49" t="str">
        <f t="shared" si="7"/>
        <v/>
      </c>
      <c r="V12" s="24"/>
      <c r="W12" s="24"/>
    </row>
    <row r="13" spans="1:23">
      <c r="A13" t="str">
        <f>F1</f>
        <v>NORMANDIE</v>
      </c>
      <c r="B13" s="40">
        <f>F6/VLOOKUP("28",TYPO_ABC!A:AU,2,0)</f>
        <v>0.1295167668368345</v>
      </c>
      <c r="H13" s="9"/>
      <c r="N13" s="24"/>
      <c r="O13" s="24"/>
      <c r="P13" s="24"/>
      <c r="Q13" s="24"/>
      <c r="R13" s="49" t="str">
        <f>$P$9</f>
        <v/>
      </c>
      <c r="S13" s="49" t="str">
        <f t="shared" si="7"/>
        <v/>
      </c>
      <c r="T13" s="49" t="str">
        <f t="shared" si="7"/>
        <v/>
      </c>
      <c r="U13" s="49" t="str">
        <f t="shared" si="7"/>
        <v/>
      </c>
      <c r="V13" s="24"/>
      <c r="W13" s="24"/>
    </row>
    <row r="14" spans="1:23">
      <c r="A14" t="str">
        <f>K1</f>
        <v>NORMANDIE</v>
      </c>
      <c r="B14" s="40">
        <f>IF(A14=A15,B15,J6/VLOOKUP(J1,TYPO_ABC!A:AU,2,0))</f>
        <v>0.1295167668368345</v>
      </c>
    </row>
    <row r="15" spans="1:23">
      <c r="A15" t="str">
        <f>B1</f>
        <v>DÉPARTEMENT DE SEINE-MARITIME</v>
      </c>
      <c r="B15" s="40">
        <f>B6/VLOOKUP(C1,TYPO_ABC!A:AU,2,0)</f>
        <v>0.15397096105093339</v>
      </c>
    </row>
    <row r="17" spans="1:21">
      <c r="A17" t="s">
        <v>48</v>
      </c>
      <c r="G17" s="4" t="s">
        <v>44</v>
      </c>
      <c r="N17" t="s">
        <v>653</v>
      </c>
      <c r="O17" s="4" t="s">
        <v>44</v>
      </c>
    </row>
    <row r="18" spans="1:21">
      <c r="B18" t="s">
        <v>49</v>
      </c>
      <c r="C18" t="s">
        <v>650</v>
      </c>
      <c r="D18" t="s">
        <v>651</v>
      </c>
      <c r="E18" t="s">
        <v>50</v>
      </c>
      <c r="F18" t="s">
        <v>51</v>
      </c>
      <c r="G18" t="s">
        <v>49</v>
      </c>
      <c r="H18" t="s">
        <v>650</v>
      </c>
      <c r="I18" s="4" t="s">
        <v>651</v>
      </c>
      <c r="J18" t="s">
        <v>51</v>
      </c>
      <c r="P18" t="s">
        <v>4123</v>
      </c>
      <c r="Q18" s="4" t="s">
        <v>993</v>
      </c>
      <c r="R18" s="4" t="s">
        <v>994</v>
      </c>
    </row>
    <row r="19" spans="1:21">
      <c r="A19" t="s">
        <v>1130</v>
      </c>
      <c r="B19">
        <f>VLOOKUP($C$1,TYPO_ABC_RSA!A:AU,3,0)</f>
        <v>13573</v>
      </c>
      <c r="C19">
        <f>VLOOKUP($C$1,TYPO_ABC_RSA!$A:$AU,6,0)</f>
        <v>3771</v>
      </c>
      <c r="D19">
        <f>VLOOKUP($C$1,TYPO_ABC_RSA!$A:$AU,7,0)</f>
        <v>9450</v>
      </c>
      <c r="E19">
        <f>VLOOKUP($C$1,TYPO_ABC_RSA!$A:$AU,11,0)</f>
        <v>6337</v>
      </c>
      <c r="F19">
        <f>VLOOKUP($C$1,TYPO_ABC_RSA!$A:$AU,19,0)+VLOOKUP($C$1,TYPO_ABC_RSA!$A:$AU,20,0)+VLOOKUP($C$1,TYPO_ABC_RSA!$A:$AU,21,0)</f>
        <v>9835</v>
      </c>
      <c r="G19" s="38">
        <f>B19/$B$6</f>
        <v>0.81265716680637046</v>
      </c>
      <c r="H19" s="38">
        <f>C19/$B$6</f>
        <v>0.22578134355167045</v>
      </c>
      <c r="I19" s="38">
        <f>D19/$B$6</f>
        <v>0.56580050293378037</v>
      </c>
      <c r="J19" s="38">
        <f>F19/$B$6</f>
        <v>0.58885163453478628</v>
      </c>
      <c r="N19">
        <f>VLOOKUP($C$1,TYPO_ABC_RSA!$A:$AU,15,0)</f>
        <v>4419</v>
      </c>
      <c r="O19" s="30">
        <f>IF(N19=0,"Aucun",N19/$B$6)</f>
        <v>0.26457909232427257</v>
      </c>
      <c r="P19">
        <f>VLOOKUP($C$1,TYPO_ABC_RSA!$A:$AU,10,0)</f>
        <v>10298</v>
      </c>
      <c r="Q19">
        <f>VLOOKUP($C$1,TYPO_ABC_RSA!$A:$AU,11,0)</f>
        <v>6337</v>
      </c>
      <c r="R19">
        <f>VLOOKUP($C$1,TYPO_ABC_RSA!$A:$AU,12,0)</f>
        <v>3396</v>
      </c>
    </row>
    <row r="20" spans="1:21">
      <c r="A20" t="str">
        <f>"Ensemble des demandeurs d'emploi "&amp;VLOOKUP(C1,Nomen!B:E,4,FALSE)</f>
        <v>Ensemble des demandeurs d'emploi du département</v>
      </c>
      <c r="B20">
        <f>VLOOKUP($C$1,TYPO_ABC!A:AU,3,0)</f>
        <v>62018</v>
      </c>
      <c r="C20">
        <f>VLOOKUP($C$1,TYPO_ABC!A:AU,6,0)</f>
        <v>34417</v>
      </c>
      <c r="D20">
        <f>VLOOKUP($C$1,TYPO_ABC!A:AU,7,0)</f>
        <v>48265</v>
      </c>
      <c r="E20">
        <f>VLOOKUP($C$1,TYPO_ABC!A:AU,11,0)</f>
        <v>18150</v>
      </c>
      <c r="F20">
        <f>VLOOKUP($C$1,TYPO_ABC!$A:$AU,19,0)+VLOOKUP($C$1,TYPO_ABC!$A:$AU,20,0)+VLOOKUP($C$1,TYPO_ABC!$A:$AU,21,0)</f>
        <v>51331</v>
      </c>
      <c r="G20" s="38">
        <f>B20/VLOOKUP($C$1,TYPO_ABC!A:AU,2,0)</f>
        <v>0.57172620419451492</v>
      </c>
      <c r="H20" s="38">
        <f>C20/VLOOKUP($C$1,TYPO_ABC!A:AU,2,0)</f>
        <v>0.31728047937312742</v>
      </c>
      <c r="I20" s="38">
        <f>D20/VLOOKUP($C$1,TYPO_ABC!A:AU,2,0)</f>
        <v>0.44494123069831759</v>
      </c>
      <c r="J20" s="38">
        <f>F20/VLOOKUP($C$1,TYPO_ABC!A:AU,2,0)</f>
        <v>0.4732058077898133</v>
      </c>
      <c r="N20">
        <f>VLOOKUP($C$1,TYPO_ABC!A:AU,15,0)</f>
        <v>18292</v>
      </c>
      <c r="O20" s="30">
        <f>N20/VLOOKUP($C$1,TYPO_ABC!A:AU,2,0)</f>
        <v>0.16862871629407697</v>
      </c>
      <c r="P20">
        <f>VLOOKUP($C$1,TYPO_ABC!$A:$AU,10,0)</f>
        <v>90513</v>
      </c>
      <c r="Q20">
        <f>VLOOKUP($C$1,TYPO_ABC!A:AU,11,0)</f>
        <v>18150</v>
      </c>
      <c r="R20">
        <f>VLOOKUP($C$1,TYPO_ABC!A:AU,12,0)</f>
        <v>8344</v>
      </c>
    </row>
    <row r="22" spans="1:21">
      <c r="A22" s="4" t="s">
        <v>53</v>
      </c>
    </row>
    <row r="23" spans="1:21">
      <c r="B23" t="s">
        <v>1</v>
      </c>
      <c r="C23" t="s">
        <v>0</v>
      </c>
      <c r="D23" t="s">
        <v>650</v>
      </c>
      <c r="E23" t="s">
        <v>651</v>
      </c>
      <c r="F23" t="s">
        <v>652</v>
      </c>
      <c r="G23" t="s">
        <v>54</v>
      </c>
      <c r="H23" t="s">
        <v>55</v>
      </c>
      <c r="I23" t="s">
        <v>56</v>
      </c>
      <c r="J23" t="s">
        <v>57</v>
      </c>
      <c r="K23" t="s">
        <v>58</v>
      </c>
      <c r="L23" t="s">
        <v>59</v>
      </c>
      <c r="M23" t="s">
        <v>60</v>
      </c>
      <c r="N23" t="s">
        <v>61</v>
      </c>
      <c r="O23" t="s">
        <v>62</v>
      </c>
      <c r="P23" t="s">
        <v>63</v>
      </c>
      <c r="Q23" t="s">
        <v>64</v>
      </c>
      <c r="R23" t="s">
        <v>2846</v>
      </c>
    </row>
    <row r="24" spans="1:21">
      <c r="A24" t="s">
        <v>1130</v>
      </c>
      <c r="B24">
        <f>VLOOKUP($C$1,TYPO_ABC_RSA!A:AU,4,0)</f>
        <v>8778</v>
      </c>
      <c r="C24">
        <f>VLOOKUP($C$1,TYPO_ABC_RSA!A:AU,5,0)</f>
        <v>7924</v>
      </c>
      <c r="D24">
        <f>VLOOKUP($C$1,TYPO_ABC_RSA!A:AU,6,0)</f>
        <v>3771</v>
      </c>
      <c r="E24">
        <f>VLOOKUP($C$1,TYPO_ABC_RSA!A:AU,7,0)</f>
        <v>9450</v>
      </c>
      <c r="F24">
        <f>VLOOKUP($C$1,TYPO_ABC_RSA!A:AU,8,0)</f>
        <v>1726</v>
      </c>
      <c r="G24">
        <f>VLOOKUP($C$1,TYPO_ABC_RSA!A:AU,20,0)+VLOOKUP($C$1,TYPO_ABC_RSA!A:AU,21,0)</f>
        <v>3598</v>
      </c>
      <c r="H24">
        <f>VLOOKUP($C$1,TYPO_ABC_RSA!A:AU,19,0)</f>
        <v>6237</v>
      </c>
      <c r="I24">
        <f>VLOOKUP($C$1,TYPO_ABC_RSA!A:AU,18,0)</f>
        <v>3484</v>
      </c>
      <c r="J24">
        <f>VLOOKUP($C$1,TYPO_ABC_RSA!A:AU,16,0)+VLOOKUP($C$1,TYPO_ABC_RSA!A:AU,17,0)</f>
        <v>3242</v>
      </c>
      <c r="K24">
        <f>VLOOKUP($C$1,TYPO_ABC_RSA!A:AU,22,0)</f>
        <v>33337</v>
      </c>
      <c r="L24">
        <f>VLOOKUP($C$1,TYPO_ABC_RSA!A:AU,37,0)</f>
        <v>916</v>
      </c>
      <c r="M24">
        <f>VLOOKUP($C$1,TYPO_ABC_RSA!A:AU,38,0)</f>
        <v>10990</v>
      </c>
      <c r="N24">
        <f>VLOOKUP($C$1,TYPO_ABC_RSA!A:AU,39,0)</f>
        <v>2263</v>
      </c>
      <c r="O24">
        <f>VLOOKUP($C$1,TYPO_ABC_RSA!A:AU,40,0)</f>
        <v>753</v>
      </c>
      <c r="P24">
        <f>VLOOKUP($C$1,TYPO_ABC_RSA!A:AU,14,0)</f>
        <v>1044</v>
      </c>
      <c r="Q24" s="9">
        <f>B6-P24</f>
        <v>15658</v>
      </c>
      <c r="R24">
        <f>VLOOKUP($C$1,TYPO_ABC_RSA!A:AW,48,0)</f>
        <v>15972</v>
      </c>
      <c r="S24" s="30">
        <f>R24/B6</f>
        <v>0.95629265956172915</v>
      </c>
    </row>
    <row r="25" spans="1:21">
      <c r="A25" t="str">
        <f>A20</f>
        <v>Ensemble des demandeurs d'emploi du département</v>
      </c>
      <c r="B25">
        <f>VLOOKUP($C$1,TYPO_ABC!A:AU,4,0)</f>
        <v>54009</v>
      </c>
      <c r="C25">
        <f>VLOOKUP($C$1,TYPO_ABC!A:AU,5,0)</f>
        <v>54466</v>
      </c>
      <c r="D25">
        <f>VLOOKUP($C$1,TYPO_ABC!A:AU,6,0)</f>
        <v>34417</v>
      </c>
      <c r="E25">
        <f>VLOOKUP($C$1,TYPO_ABC!A:AU,7,0)</f>
        <v>48265</v>
      </c>
      <c r="F25">
        <f>VLOOKUP($C$1,TYPO_ABC!A:AU,8,0)</f>
        <v>11668</v>
      </c>
      <c r="G25">
        <f>VLOOKUP($C$1,TYPO_ABC!A:AU,20,0)+VLOOKUP($C$1,TYPO_ABC!A:AU,21,0)</f>
        <v>16535</v>
      </c>
      <c r="H25">
        <f>VLOOKUP($C$1,TYPO_ABC!A:AU,19,0)</f>
        <v>34796</v>
      </c>
      <c r="I25">
        <f>VLOOKUP($C$1,TYPO_ABC!A:AU,18,0)</f>
        <v>26716</v>
      </c>
      <c r="J25">
        <f>VLOOKUP($C$1,TYPO_ABC!A:AU,16,0)+VLOOKUP($C$1,TYPO_ABC!A:AU,17,0)</f>
        <v>29615</v>
      </c>
      <c r="K25">
        <f>VLOOKUP($C$1,TYPO_ABC!A:AU,22,0)</f>
        <v>149706</v>
      </c>
      <c r="L25">
        <f>VLOOKUP($C$1,TYPO_ABC!A:AU,37,0)</f>
        <v>18163</v>
      </c>
      <c r="M25">
        <f>VLOOKUP($C$1,TYPO_ABC!A:AU,38,0)</f>
        <v>66477</v>
      </c>
      <c r="N25">
        <f>VLOOKUP($C$1,TYPO_ABC!A:AU,39,0)</f>
        <v>9788</v>
      </c>
      <c r="O25">
        <f>VLOOKUP($C$1,TYPO_ABC!A:AU,40,0)</f>
        <v>1505</v>
      </c>
      <c r="P25">
        <f>VLOOKUP($C$1,TYPO_ABC!A:AU,14,0)</f>
        <v>10246</v>
      </c>
      <c r="Q25">
        <f>VLOOKUP($C$1,TYPO_ABC!A:AU,2,0)-P25</f>
        <v>98229</v>
      </c>
    </row>
    <row r="27" spans="1:21">
      <c r="A27" s="4" t="s">
        <v>52</v>
      </c>
    </row>
    <row r="28" spans="1:21">
      <c r="B28" t="s">
        <v>1</v>
      </c>
      <c r="C28" t="s">
        <v>0</v>
      </c>
      <c r="D28" t="s">
        <v>650</v>
      </c>
      <c r="E28" t="s">
        <v>651</v>
      </c>
      <c r="F28" t="s">
        <v>652</v>
      </c>
      <c r="G28" t="s">
        <v>54</v>
      </c>
      <c r="H28" t="s">
        <v>55</v>
      </c>
      <c r="I28" t="s">
        <v>56</v>
      </c>
      <c r="J28" t="s">
        <v>57</v>
      </c>
      <c r="K28" t="s">
        <v>58</v>
      </c>
      <c r="L28" t="s">
        <v>59</v>
      </c>
      <c r="M28" t="s">
        <v>60</v>
      </c>
      <c r="N28" t="s">
        <v>61</v>
      </c>
      <c r="O28" t="s">
        <v>62</v>
      </c>
      <c r="P28" t="s">
        <v>63</v>
      </c>
      <c r="Q28" t="s">
        <v>64</v>
      </c>
      <c r="S28" s="4" t="s">
        <v>994</v>
      </c>
      <c r="T28" s="4" t="s">
        <v>993</v>
      </c>
      <c r="U28" s="4" t="s">
        <v>2845</v>
      </c>
    </row>
    <row r="29" spans="1:21">
      <c r="A29" t="s">
        <v>1130</v>
      </c>
      <c r="B29" s="38">
        <f>ROUND(B24/$B$6,2)</f>
        <v>0.53</v>
      </c>
      <c r="C29" s="38">
        <f>ROUND(C24/$B$6,2)</f>
        <v>0.47</v>
      </c>
      <c r="D29" s="38">
        <f t="shared" ref="D29:Q29" si="8">D24/$B$6</f>
        <v>0.22578134355167045</v>
      </c>
      <c r="E29" s="38">
        <f t="shared" si="8"/>
        <v>0.56580050293378037</v>
      </c>
      <c r="F29" s="38">
        <f t="shared" si="8"/>
        <v>0.10334091725541851</v>
      </c>
      <c r="G29" s="38">
        <f t="shared" si="8"/>
        <v>0.21542330259849121</v>
      </c>
      <c r="H29" s="38">
        <f t="shared" si="8"/>
        <v>0.37342833193629504</v>
      </c>
      <c r="I29" s="38">
        <f t="shared" si="8"/>
        <v>0.20859777272182972</v>
      </c>
      <c r="J29" s="38">
        <f t="shared" si="8"/>
        <v>0.19410849000119745</v>
      </c>
      <c r="K29" s="38">
        <f t="shared" si="8"/>
        <v>1.9959885043707339</v>
      </c>
      <c r="L29" s="38">
        <f t="shared" si="8"/>
        <v>5.4843731289665909E-2</v>
      </c>
      <c r="M29" s="38">
        <f t="shared" si="8"/>
        <v>0.6580050293378038</v>
      </c>
      <c r="N29" s="38">
        <f t="shared" si="8"/>
        <v>0.13549275535863969</v>
      </c>
      <c r="O29" s="38">
        <f t="shared" si="8"/>
        <v>4.5084421027421863E-2</v>
      </c>
      <c r="P29" s="38">
        <f t="shared" si="8"/>
        <v>6.2507484133636687E-2</v>
      </c>
      <c r="Q29" s="38">
        <f t="shared" si="8"/>
        <v>0.93749251586636329</v>
      </c>
      <c r="R29" s="38"/>
      <c r="S29" s="38">
        <f>R19/SUM($P$19:$Q$19)</f>
        <v>0.20414788097385031</v>
      </c>
      <c r="T29" s="38">
        <f>Q19/SUM(P19:$Q$19)</f>
        <v>0.38094379320709348</v>
      </c>
      <c r="U29" s="46">
        <f>100%-(D29+E29)</f>
        <v>0.20841815351454918</v>
      </c>
    </row>
    <row r="30" spans="1:21">
      <c r="A30" t="str">
        <f>A25</f>
        <v>Ensemble des demandeurs d'emploi du département</v>
      </c>
      <c r="B30" s="38">
        <f>ROUND(B25/VLOOKUP(C1,TYPO_ABC!$A:$AU,2,0),2)</f>
        <v>0.5</v>
      </c>
      <c r="C30" s="38">
        <f>ROUND(C25/VLOOKUP(C1,TYPO_ABC!$A:$AU,2,0),2)</f>
        <v>0.5</v>
      </c>
      <c r="D30" s="38">
        <f>D25/VLOOKUP(C1,TYPO_ABC!$A:$AU,2,0)</f>
        <v>0.31728047937312742</v>
      </c>
      <c r="E30" s="38">
        <f>E25/VLOOKUP(C1,TYPO_ABC!$A:$AU,2,0)</f>
        <v>0.44494123069831759</v>
      </c>
      <c r="F30" s="38">
        <f>F25/VLOOKUP(C1,TYPO_ABC!$A:$AU,2,0)</f>
        <v>0.10756395482830146</v>
      </c>
      <c r="G30" s="38">
        <f>G25/VLOOKUP(C1,TYPO_ABC!$A:$AU,2,0)</f>
        <v>0.15243143581470384</v>
      </c>
      <c r="H30" s="38">
        <f>H25/VLOOKUP(C1,TYPO_ABC!$A:$AU,2,0)</f>
        <v>0.3207743719751095</v>
      </c>
      <c r="I30" s="38">
        <f>I25/VLOOKUP(C1,TYPO_ABC!$A:$AU,2,0)</f>
        <v>0.24628716294076977</v>
      </c>
      <c r="J30" s="38">
        <f>J25/VLOOKUP(C1,TYPO_ABC!$A:$AU,2,0)</f>
        <v>0.27301221479603593</v>
      </c>
      <c r="K30" s="38">
        <f>K25/VLOOKUP(C1,TYPO_ABC!$A:$AU,2,0)</f>
        <v>1.3800967964968887</v>
      </c>
      <c r="L30" s="38">
        <f>L25/VLOOKUP(C1,TYPO_ABC!$A:$AU,2,0)</f>
        <v>0.16743950218944456</v>
      </c>
      <c r="M30" s="38">
        <f>M25/VLOOKUP(C1,TYPO_ABC!$A:$AU,2,0)</f>
        <v>0.6128324498732427</v>
      </c>
      <c r="N30" s="38">
        <f>N25/VLOOKUP(C1,TYPO_ABC!$A:$AU,2,0)</f>
        <v>9.0232772528232308E-2</v>
      </c>
      <c r="O30" s="38">
        <f>O25/VLOOKUP(C1,TYPO_ABC!$A:$AU,2,0)</f>
        <v>1.3874164554044711E-2</v>
      </c>
      <c r="P30" s="38">
        <f>P25/VLOOKUP(C1,TYPO_ABC!$A:$AU,2,0)</f>
        <v>9.4454943535376812E-2</v>
      </c>
      <c r="Q30" s="38">
        <f>Q25/VLOOKUP(C1,TYPO_ABC!$A:$AU,2,0)</f>
        <v>0.90554505646462313</v>
      </c>
      <c r="R30" s="38"/>
      <c r="S30" s="38">
        <f>R20/(VLOOKUP(C1,TYPO_ABC!$A:$AU,10,0)+VLOOKUP(C1,TYPO_ABC!$A:$AU,11,0))</f>
        <v>7.6787867075269411E-2</v>
      </c>
      <c r="T30" s="38">
        <f>Q20/(VLOOKUP(C1,TYPO_ABC!$A:$AU,10,0)+VLOOKUP(C1,TYPO_ABC!$A:$AU,11,0))</f>
        <v>0.16703017586482979</v>
      </c>
      <c r="U30" s="46">
        <f>100%-(D30+E30)</f>
        <v>0.23777828992855499</v>
      </c>
    </row>
    <row r="32" spans="1:21">
      <c r="B32" t="s">
        <v>46</v>
      </c>
      <c r="C32" t="s">
        <v>43</v>
      </c>
      <c r="D32" s="22" t="s">
        <v>974</v>
      </c>
    </row>
    <row r="33" spans="1:6">
      <c r="A33" s="4" t="s">
        <v>65</v>
      </c>
      <c r="B33" s="9">
        <f>VLOOKUP(C1,Entree!A:C,2,0)</f>
        <v>7020</v>
      </c>
      <c r="C33" s="37">
        <f>(B33/VLOOKUP(C1,Entree!A:C,3,0))-1</f>
        <v>0.55861456483126104</v>
      </c>
      <c r="D33" s="9">
        <f>VLOOKUP($D$32,Entree!A:C,2,0)</f>
        <v>15550</v>
      </c>
      <c r="E33" s="37">
        <f>(D33/VLOOKUP($D$32,Entree!A:C,3,0))-1</f>
        <v>0.68089936223111014</v>
      </c>
    </row>
    <row r="34" spans="1:6">
      <c r="B34" s="9"/>
      <c r="C34" s="37"/>
      <c r="D34" s="9"/>
      <c r="E34" s="37"/>
    </row>
    <row r="35" spans="1:6">
      <c r="A35" s="4" t="s">
        <v>66</v>
      </c>
      <c r="B35" s="9">
        <f>VLOOKUP(C1,Sortie!A:C,2,0)</f>
        <v>6480</v>
      </c>
      <c r="C35" s="37">
        <f>(B35/VLOOKUP(C1,Sortie!A:C,3,0))-1</f>
        <v>0.47138964577656672</v>
      </c>
      <c r="D35" s="9">
        <f>VLOOKUP($D$32,Sortie!A:C,2,0)</f>
        <v>15706</v>
      </c>
      <c r="E35" s="37">
        <f>(D35/VLOOKUP($D$32,Sortie!A:C,3,0))-1</f>
        <v>0.73815847720230199</v>
      </c>
    </row>
    <row r="37" spans="1:6">
      <c r="A37" s="4" t="s">
        <v>67</v>
      </c>
      <c r="D37" t="s">
        <v>44</v>
      </c>
    </row>
    <row r="38" spans="1:6">
      <c r="B38" s="4" t="s">
        <v>981</v>
      </c>
      <c r="C38" s="4" t="s">
        <v>982</v>
      </c>
      <c r="D38" t="s">
        <v>1130</v>
      </c>
      <c r="E38" t="str">
        <f xml:space="preserve"> IF($A$1="Normandie","Ensemble des demandeurs d'emploi  de la "&amp;$A$1,"Ensemble des demandeurs d'emploi  du "&amp;$A$1)</f>
        <v>Ensemble des demandeurs d'emploi  du département</v>
      </c>
    </row>
    <row r="39" spans="1:6">
      <c r="A39" t="s">
        <v>2854</v>
      </c>
      <c r="B39">
        <f>VLOOKUP($C$1,TYPO_ABC_RSA!$A:$AU,F39,0)+0.00001</f>
        <v>730.00000999999997</v>
      </c>
      <c r="C39">
        <f>VLOOKUP($C$1,TYPO_ABC!$A:$AU,F39,0)+0.00001</f>
        <v>3013.0000100000002</v>
      </c>
      <c r="D39">
        <f t="shared" ref="D39:D52" si="9">B39/$B$53</f>
        <v>4.5050602486846912E-2</v>
      </c>
      <c r="E39">
        <f t="shared" ref="E39:E52" si="10">C39/$C$53</f>
        <v>2.9656387283687448E-2</v>
      </c>
      <c r="F39" s="7">
        <v>23</v>
      </c>
    </row>
    <row r="40" spans="1:6">
      <c r="A40" t="s">
        <v>2850</v>
      </c>
      <c r="B40">
        <f>VLOOKUP($C$1,TYPO_ABC_RSA!$A:$AU,F40,0)+0.00002</f>
        <v>128.00002000000001</v>
      </c>
      <c r="C40">
        <f>VLOOKUP($C$1,TYPO_ABC!$A:$AU,F40,0)+0.00002</f>
        <v>515.00001999999995</v>
      </c>
      <c r="D40">
        <f t="shared" si="9"/>
        <v>7.8992848497748038E-3</v>
      </c>
      <c r="E40">
        <f t="shared" si="10"/>
        <v>5.0690474588570541E-3</v>
      </c>
      <c r="F40" s="7">
        <v>24</v>
      </c>
    </row>
    <row r="41" spans="1:6">
      <c r="A41" t="s">
        <v>2851</v>
      </c>
      <c r="B41">
        <f>VLOOKUP($C$1,TYPO_ABC_RSA!$A:$AU,F41,0)+0.00003</f>
        <v>105.00003</v>
      </c>
      <c r="C41">
        <f>VLOOKUP($C$1,TYPO_ABC!$A:$AU,F41,0)+0.00003</f>
        <v>1079.0000299999999</v>
      </c>
      <c r="D41">
        <f t="shared" si="9"/>
        <v>6.4798829422440703E-3</v>
      </c>
      <c r="E41">
        <f t="shared" si="10"/>
        <v>1.0620392519942399E-2</v>
      </c>
      <c r="F41" s="7">
        <v>25</v>
      </c>
    </row>
    <row r="42" spans="1:6">
      <c r="A42" t="s">
        <v>1124</v>
      </c>
      <c r="B42">
        <f>VLOOKUP($C$1,TYPO_ABC_RSA!$A:$AU,F42,0)+0.00004</f>
        <v>2551.0000399999999</v>
      </c>
      <c r="C42">
        <f>VLOOKUP($C$1,TYPO_ABC!$A:$AU,F42,0)+0.00004</f>
        <v>14049.000040000001</v>
      </c>
      <c r="D42">
        <f t="shared" si="9"/>
        <v>0.15743025639954522</v>
      </c>
      <c r="E42">
        <f t="shared" si="10"/>
        <v>0.13828164113905211</v>
      </c>
      <c r="F42" s="7">
        <v>26</v>
      </c>
    </row>
    <row r="43" spans="1:6">
      <c r="A43" t="s">
        <v>4121</v>
      </c>
      <c r="B43">
        <f>VLOOKUP($C$1,TYPO_ABC_RSA!$A:$AU,F43,0)+0.00005</f>
        <v>367.00004999999999</v>
      </c>
      <c r="C43">
        <f>VLOOKUP($C$1,TYPO_ABC!$A:$AU,F43,0)+0.00005</f>
        <v>1920.0000500000001</v>
      </c>
      <c r="D43">
        <f t="shared" si="9"/>
        <v>2.2648730327007725E-2</v>
      </c>
      <c r="E43">
        <f t="shared" si="10"/>
        <v>1.889819610969708E-2</v>
      </c>
      <c r="F43" s="7">
        <v>27</v>
      </c>
    </row>
    <row r="44" spans="1:6">
      <c r="A44" t="s">
        <v>2853</v>
      </c>
      <c r="B44">
        <f>VLOOKUP($C$1,TYPO_ABC_RSA!$A:$AU,F44,0)+0.00006</f>
        <v>1269.0000600000001</v>
      </c>
      <c r="C44">
        <f>VLOOKUP($C$1,TYPO_ABC!$A:$AU,F44,0)+0.00006</f>
        <v>8314.0000600000003</v>
      </c>
      <c r="D44">
        <f t="shared" si="9"/>
        <v>7.8313995172198544E-2</v>
      </c>
      <c r="E44">
        <f t="shared" si="10"/>
        <v>8.1833124738675558E-2</v>
      </c>
      <c r="F44" s="7">
        <v>28</v>
      </c>
    </row>
    <row r="45" spans="1:6">
      <c r="A45" t="s">
        <v>2855</v>
      </c>
      <c r="B45">
        <f>VLOOKUP($C$1,TYPO_ABC_RSA!$A:$AU,F45,0)+0.00007</f>
        <v>1460.0000700000001</v>
      </c>
      <c r="C45">
        <f>VLOOKUP($C$1,TYPO_ABC!$A:$AU,F45,0)+0.00007</f>
        <v>8554.0000700000001</v>
      </c>
      <c r="D45">
        <f t="shared" si="9"/>
        <v>9.0101208059351498E-2</v>
      </c>
      <c r="E45">
        <f t="shared" si="10"/>
        <v>8.4195399289298228E-2</v>
      </c>
      <c r="F45" s="7">
        <v>29</v>
      </c>
    </row>
    <row r="46" spans="1:6">
      <c r="A46" t="s">
        <v>2852</v>
      </c>
      <c r="B46">
        <f>VLOOKUP($C$1,TYPO_ABC_RSA!$A:$AU,F46,0)+0.00008</f>
        <v>959.00008000000003</v>
      </c>
      <c r="C46">
        <f>VLOOKUP($C$1,TYPO_ABC!$A:$AU,F46,0)+0.00008</f>
        <v>9116.0000799999998</v>
      </c>
      <c r="D46">
        <f t="shared" si="9"/>
        <v>5.9182918900144113E-2</v>
      </c>
      <c r="E46">
        <f t="shared" si="10"/>
        <v>8.9727058729948614E-2</v>
      </c>
      <c r="F46" s="7">
        <v>30</v>
      </c>
    </row>
    <row r="47" spans="1:6">
      <c r="A47" t="s">
        <v>1125</v>
      </c>
      <c r="B47">
        <f>VLOOKUP($C$1,TYPO_ABC_RSA!$A:$AU,F47,0)+0.00009</f>
        <v>750.00009</v>
      </c>
      <c r="C47">
        <f>VLOOKUP($C$1,TYPO_ABC!$A:$AU,F47,0)+0.00009</f>
        <v>4397.0000899999995</v>
      </c>
      <c r="D47">
        <f t="shared" si="9"/>
        <v>4.6284870488822884E-2</v>
      </c>
      <c r="E47">
        <f t="shared" si="10"/>
        <v>4.3278837412100951E-2</v>
      </c>
      <c r="F47" s="7">
        <v>31</v>
      </c>
    </row>
    <row r="48" spans="1:6">
      <c r="A48" t="s">
        <v>4122</v>
      </c>
      <c r="B48">
        <f>VLOOKUP($C$1,TYPO_ABC_RSA!$A:$AU,F48,0)+0.0001</f>
        <v>308.00009999999997</v>
      </c>
      <c r="C48">
        <f>VLOOKUP($C$1,TYPO_ABC!$A:$AU,F48,0)+0.0001</f>
        <v>3124.0001000000002</v>
      </c>
      <c r="D48">
        <f t="shared" si="9"/>
        <v>1.9007657371140445E-2</v>
      </c>
      <c r="E48">
        <f t="shared" si="10"/>
        <v>3.0748940103680358E-2</v>
      </c>
      <c r="F48" s="7">
        <v>32</v>
      </c>
    </row>
    <row r="49" spans="1:6">
      <c r="A49" t="s">
        <v>2848</v>
      </c>
      <c r="B49">
        <f>VLOOKUP($C$1,TYPO_ABC_RSA!$A:$AU,F49,0)+0.00011</f>
        <v>3860.0001099999999</v>
      </c>
      <c r="C49">
        <f>VLOOKUP($C$1,TYPO_ABC!$A:$AU,F49,0)+0.00011</f>
        <v>22427.000110000001</v>
      </c>
      <c r="D49">
        <f t="shared" si="9"/>
        <v>0.23821277831872273</v>
      </c>
      <c r="E49">
        <f t="shared" si="10"/>
        <v>0.22074470583007433</v>
      </c>
      <c r="F49" s="7">
        <v>33</v>
      </c>
    </row>
    <row r="50" spans="1:6">
      <c r="A50" t="s">
        <v>2849</v>
      </c>
      <c r="B50">
        <f>VLOOKUP($C$1,TYPO_ABC_RSA!$A:$AU,F50,0)+0.00012</f>
        <v>181.00012000000001</v>
      </c>
      <c r="C50">
        <f>VLOOKUP($C$1,TYPO_ABC!$A:$AU,F50,0)+0.00012</f>
        <v>1621.0001199999999</v>
      </c>
      <c r="D50">
        <f t="shared" si="9"/>
        <v>1.1170088143137958E-2</v>
      </c>
      <c r="E50">
        <f t="shared" si="10"/>
        <v>1.5955196543668056E-2</v>
      </c>
      <c r="F50" s="7">
        <v>34</v>
      </c>
    </row>
    <row r="51" spans="1:6">
      <c r="A51" t="s">
        <v>2847</v>
      </c>
      <c r="B51">
        <f>VLOOKUP($C$1,TYPO_ABC_RSA!$A:$AU,F51,0)+0.00013</f>
        <v>1526.0001299999999</v>
      </c>
      <c r="C51">
        <f>VLOOKUP($C$1,TYPO_ABC!$A:$AU,F51,0)+0.00013</f>
        <v>11972.00013</v>
      </c>
      <c r="D51">
        <f t="shared" si="9"/>
        <v>9.4174279876388919E-2</v>
      </c>
      <c r="E51">
        <f t="shared" si="10"/>
        <v>0.11783812520320452</v>
      </c>
      <c r="F51" s="7">
        <v>35</v>
      </c>
    </row>
    <row r="52" spans="1:6">
      <c r="A52" t="s">
        <v>1126</v>
      </c>
      <c r="B52">
        <f>VLOOKUP($C$1,TYPO_ABC_RSA!$A:$AU,F52,0)+0.00014</f>
        <v>2010.0001400000001</v>
      </c>
      <c r="C52">
        <f>VLOOKUP($C$1,TYPO_ABC!$A:$AU,F52,0)+0.00014</f>
        <v>11496.00014</v>
      </c>
      <c r="D52">
        <f t="shared" si="9"/>
        <v>0.12404344666467423</v>
      </c>
      <c r="E52">
        <f t="shared" si="10"/>
        <v>0.11315294763811339</v>
      </c>
      <c r="F52" s="7">
        <v>36</v>
      </c>
    </row>
    <row r="53" spans="1:6">
      <c r="B53">
        <f>SUM(B39:B52)</f>
        <v>16204.001049999999</v>
      </c>
      <c r="C53">
        <f>SUM(C39:C52)</f>
        <v>101597.00104999999</v>
      </c>
    </row>
    <row r="56" spans="1:6">
      <c r="B56" s="4" t="s">
        <v>981</v>
      </c>
      <c r="C56" s="4" t="s">
        <v>982</v>
      </c>
      <c r="D56" t="s">
        <v>1130</v>
      </c>
      <c r="E56" t="str">
        <f xml:space="preserve"> IF($A$1="Normandie","Ensemble des demandeurs d'emploi  de la "&amp;$A$1,"Ensemble des demandeurs d'emploi  du "&amp;$A$1)</f>
        <v>Ensemble des demandeurs d'emploi  du département</v>
      </c>
    </row>
    <row r="57" spans="1:6">
      <c r="B57">
        <f>RANK(B39,$B$39:$B$52)</f>
        <v>9</v>
      </c>
      <c r="C57">
        <f>RANK(C39,$C$39:$C$52)</f>
        <v>10</v>
      </c>
      <c r="F57" t="s">
        <v>2854</v>
      </c>
    </row>
    <row r="58" spans="1:6">
      <c r="B58">
        <f t="shared" ref="B58:B70" si="11">RANK(B40,$B$39:$B$52)</f>
        <v>13</v>
      </c>
      <c r="C58">
        <f t="shared" ref="C58:C70" si="12">RANK(C40,$C$39:$C$52)</f>
        <v>14</v>
      </c>
      <c r="F58" t="s">
        <v>2850</v>
      </c>
    </row>
    <row r="59" spans="1:6">
      <c r="B59">
        <f t="shared" si="11"/>
        <v>14</v>
      </c>
      <c r="C59">
        <f t="shared" si="12"/>
        <v>13</v>
      </c>
      <c r="F59" t="s">
        <v>2851</v>
      </c>
    </row>
    <row r="60" spans="1:6">
      <c r="B60">
        <f t="shared" si="11"/>
        <v>2</v>
      </c>
      <c r="C60">
        <f t="shared" si="12"/>
        <v>2</v>
      </c>
      <c r="F60" t="s">
        <v>1124</v>
      </c>
    </row>
    <row r="61" spans="1:6">
      <c r="B61">
        <f t="shared" si="11"/>
        <v>10</v>
      </c>
      <c r="C61">
        <f t="shared" si="12"/>
        <v>11</v>
      </c>
      <c r="F61" t="s">
        <v>4121</v>
      </c>
    </row>
    <row r="62" spans="1:6">
      <c r="B62">
        <f t="shared" si="11"/>
        <v>6</v>
      </c>
      <c r="C62">
        <f t="shared" si="12"/>
        <v>7</v>
      </c>
      <c r="F62" t="s">
        <v>2853</v>
      </c>
    </row>
    <row r="63" spans="1:6">
      <c r="B63">
        <f t="shared" si="11"/>
        <v>5</v>
      </c>
      <c r="C63">
        <f t="shared" si="12"/>
        <v>6</v>
      </c>
      <c r="F63" t="s">
        <v>2855</v>
      </c>
    </row>
    <row r="64" spans="1:6">
      <c r="B64">
        <f t="shared" si="11"/>
        <v>7</v>
      </c>
      <c r="C64">
        <f t="shared" si="12"/>
        <v>5</v>
      </c>
      <c r="F64" t="s">
        <v>2852</v>
      </c>
    </row>
    <row r="65" spans="2:6">
      <c r="B65">
        <f t="shared" si="11"/>
        <v>8</v>
      </c>
      <c r="C65">
        <f t="shared" si="12"/>
        <v>8</v>
      </c>
      <c r="F65" t="s">
        <v>1125</v>
      </c>
    </row>
    <row r="66" spans="2:6">
      <c r="B66">
        <f t="shared" si="11"/>
        <v>11</v>
      </c>
      <c r="C66">
        <f t="shared" si="12"/>
        <v>9</v>
      </c>
      <c r="F66" t="s">
        <v>4122</v>
      </c>
    </row>
    <row r="67" spans="2:6">
      <c r="B67">
        <f t="shared" si="11"/>
        <v>1</v>
      </c>
      <c r="C67">
        <f t="shared" si="12"/>
        <v>1</v>
      </c>
      <c r="F67" t="s">
        <v>2848</v>
      </c>
    </row>
    <row r="68" spans="2:6">
      <c r="B68">
        <f t="shared" si="11"/>
        <v>12</v>
      </c>
      <c r="C68">
        <f t="shared" si="12"/>
        <v>12</v>
      </c>
      <c r="F68" t="s">
        <v>2849</v>
      </c>
    </row>
    <row r="69" spans="2:6">
      <c r="B69">
        <f t="shared" si="11"/>
        <v>4</v>
      </c>
      <c r="C69">
        <f t="shared" si="12"/>
        <v>3</v>
      </c>
      <c r="F69" t="s">
        <v>2847</v>
      </c>
    </row>
    <row r="70" spans="2:6">
      <c r="B70">
        <f t="shared" si="11"/>
        <v>3</v>
      </c>
      <c r="C70">
        <f t="shared" si="12"/>
        <v>4</v>
      </c>
      <c r="F70" t="s">
        <v>1126</v>
      </c>
    </row>
    <row r="71" spans="2:6">
      <c r="B71">
        <f>SUM(B57:B70)</f>
        <v>105</v>
      </c>
      <c r="C71">
        <f>SUM(C57:C70)</f>
        <v>105</v>
      </c>
    </row>
    <row r="73" spans="2:6">
      <c r="C73" t="s">
        <v>1130</v>
      </c>
      <c r="D73" t="str">
        <f xml:space="preserve"> IF($A$1="Normandie","Ensemble des demandeurs d'emploi  de la "&amp;$A$1,"Ensemble des demandeurs d'emploi  du "&amp;$A$1)</f>
        <v>Ensemble des demandeurs d'emploi  du département</v>
      </c>
    </row>
    <row r="74" spans="2:6">
      <c r="B74" t="str">
        <f>VLOOKUP(1,$B$57:$F$70,5,0)</f>
        <v>Sciences humaines, langues, pédagogie, information communication</v>
      </c>
      <c r="C74">
        <f t="shared" ref="C74:C79" si="13">VLOOKUP(B74,$A$38:$E$52,4,0)</f>
        <v>0.23821277831872273</v>
      </c>
      <c r="D74">
        <f t="shared" ref="D74:D79" si="14">VLOOKUP(B74,$A$38:$E$52,5,0)</f>
        <v>0.22074470583007433</v>
      </c>
    </row>
    <row r="75" spans="2:6">
      <c r="B75" t="str">
        <f>VLOOKUP(2,$B$57:$F$70,5,0)</f>
        <v>Commerce, marketing, finance</v>
      </c>
      <c r="C75">
        <f t="shared" si="13"/>
        <v>0.15743025639954522</v>
      </c>
      <c r="D75">
        <f t="shared" si="14"/>
        <v>0.13828164113905211</v>
      </c>
    </row>
    <row r="76" spans="2:6">
      <c r="B76" t="str">
        <f>VLOOKUP(3,$B$57:$F$70,5,0)</f>
        <v>Vie et gestion des organisations</v>
      </c>
      <c r="C76">
        <f t="shared" si="13"/>
        <v>0.12404344666467423</v>
      </c>
      <c r="D76">
        <f t="shared" si="14"/>
        <v>0.11315294763811339</v>
      </c>
    </row>
    <row r="77" spans="2:6">
      <c r="B77" t="str">
        <f>VLOOKUP(4,$B$57:$F$70,5,0)</f>
        <v>Transport, logistique</v>
      </c>
      <c r="C77">
        <f t="shared" si="13"/>
        <v>9.4174279876388919E-2</v>
      </c>
      <c r="D77">
        <f t="shared" si="14"/>
        <v>0.11783812520320452</v>
      </c>
    </row>
    <row r="78" spans="2:6">
      <c r="B78" t="str">
        <f>VLOOKUP(5,$B$57:$F$70,5,0)</f>
        <v>Energie, électricité</v>
      </c>
      <c r="C78">
        <f t="shared" si="13"/>
        <v>9.0101208059351498E-2</v>
      </c>
      <c r="D78">
        <f t="shared" si="14"/>
        <v>8.4195399289298228E-2</v>
      </c>
    </row>
    <row r="79" spans="2:6">
      <c r="B79" t="str">
        <f>VLOOKUP(6,$B$57:$F$70,5,0)</f>
        <v>Electronique, informatique, télécommunication</v>
      </c>
      <c r="C79">
        <f t="shared" si="13"/>
        <v>7.8313995172198544E-2</v>
      </c>
      <c r="D79">
        <f t="shared" si="14"/>
        <v>8.1833124738675558E-2</v>
      </c>
    </row>
    <row r="82" spans="1:5">
      <c r="A82" s="4" t="s">
        <v>604</v>
      </c>
    </row>
    <row r="83" spans="1:5">
      <c r="B83">
        <v>1</v>
      </c>
      <c r="C83" t="str">
        <f>B83&amp;" - "&amp;VLOOKUP(VLOOKUP($C$1&amp;"_"&amp;B83,Métiers!$A:$C,3,FALSE),rome!A:B,2,FALSE)</f>
        <v>1 - Agent / Agente de propreté de locaux</v>
      </c>
    </row>
    <row r="84" spans="1:5">
      <c r="B84">
        <v>2</v>
      </c>
      <c r="C84" t="str">
        <f>B84&amp;" - "&amp;VLOOKUP(VLOOKUP($C$1&amp;"_"&amp;B84,Métiers!$A:$C,3,FALSE),rome!A:B,2,FALSE)</f>
        <v>2 - Employé / Employée de rayon libre-service</v>
      </c>
    </row>
    <row r="85" spans="1:5">
      <c r="B85">
        <v>3</v>
      </c>
      <c r="C85" t="str">
        <f>B85&amp;" - "&amp;VLOOKUP(VLOOKUP($C$1&amp;"_"&amp;B85,Métiers!$A:$C,3,FALSE),rome!A:B,2,FALSE)</f>
        <v>3 - Employé familial / Employée familiale</v>
      </c>
    </row>
    <row r="86" spans="1:5">
      <c r="B86">
        <v>4</v>
      </c>
      <c r="C86" t="str">
        <f>B86&amp;" - "&amp;VLOOKUP(VLOOKUP($C$1&amp;"_"&amp;B86,Métiers!$A:$C,3,FALSE),rome!A:B,2,FALSE)</f>
        <v>4 - Vendeur / Vendeuse en prêt-à-porter</v>
      </c>
    </row>
    <row r="87" spans="1:5">
      <c r="B87">
        <v>5</v>
      </c>
      <c r="C87" t="str">
        <f>B87&amp;" - "&amp;VLOOKUP(VLOOKUP($C$1&amp;"_"&amp;B87,Métiers!$A:$C,3,FALSE),rome!A:B,2,FALSE)</f>
        <v>5 - Manutentionnaire</v>
      </c>
    </row>
    <row r="90" spans="1:5">
      <c r="A90" s="14" t="s">
        <v>4108</v>
      </c>
    </row>
    <row r="91" spans="1:5">
      <c r="A91" s="4" t="s">
        <v>4112</v>
      </c>
      <c r="B91" s="4" t="s">
        <v>4113</v>
      </c>
      <c r="C91" s="4" t="s">
        <v>4114</v>
      </c>
      <c r="D91" s="4" t="s">
        <v>4115</v>
      </c>
      <c r="E91" s="4" t="s">
        <v>4116</v>
      </c>
    </row>
    <row r="92" spans="1:5">
      <c r="A92">
        <f>VLOOKUP($C$1,TAE!$A:$D,3,0)</f>
        <v>9134</v>
      </c>
      <c r="B92">
        <f>VLOOKUP($C$1,TAE!$A:$D,4,0)</f>
        <v>2717</v>
      </c>
      <c r="C92">
        <f>VLOOKUP($C$1,TAE!$A:$D,2,0)</f>
        <v>47926</v>
      </c>
      <c r="D92">
        <f>A92/C92</f>
        <v>0.19058548595751784</v>
      </c>
      <c r="E92">
        <f>B92/C92</f>
        <v>5.6691566164503611E-2</v>
      </c>
    </row>
    <row r="107" spans="3:15">
      <c r="C107" s="4"/>
      <c r="D107" s="4"/>
      <c r="L107" s="4"/>
      <c r="M107" s="4"/>
      <c r="O107" s="4"/>
    </row>
  </sheetData>
  <sortState xmlns:xlrd2="http://schemas.microsoft.com/office/spreadsheetml/2017/richdata2" ref="A39:G52">
    <sortCondition descending="1" ref="F39:F52"/>
  </sortState>
  <conditionalFormatting sqref="R2:U13">
    <cfRule type="cellIs" dxfId="12" priority="2" stopIfTrue="1" operator="equal">
      <formula>1</formula>
    </cfRule>
  </conditionalFormatting>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C11"/>
  <sheetViews>
    <sheetView workbookViewId="0">
      <selection activeCell="T29" sqref="T29"/>
    </sheetView>
  </sheetViews>
  <sheetFormatPr baseColWidth="10" defaultRowHeight="13.2"/>
  <cols>
    <col min="1" max="1" width="13.5546875" customWidth="1"/>
    <col min="2" max="2" width="12.44140625" bestFit="1" customWidth="1"/>
  </cols>
  <sheetData>
    <row r="1" spans="1:3">
      <c r="A1" s="6" t="s">
        <v>2</v>
      </c>
      <c r="B1" s="23" t="s">
        <v>4124</v>
      </c>
    </row>
    <row r="2" spans="1:3">
      <c r="A2" t="s">
        <v>2844</v>
      </c>
      <c r="B2" t="str">
        <f>IF(MONTH(B1)=3,CONCATENATE("1er trim. ",YEAR(B1)),IF(MONTH(B1)=6,CONCATENATE("2e trim. ",YEAR(B1)),IF(MONTH(B1)=9,CONCATENATE("3e trim. ",YEAR(B1)),CONCATENATE("4e trim. ",YEAR(B1)))))</f>
        <v>4e trim. 2025</v>
      </c>
    </row>
    <row r="3" spans="1:3">
      <c r="A3" s="4" t="s">
        <v>655</v>
      </c>
      <c r="B3" s="4" t="s">
        <v>4125</v>
      </c>
    </row>
    <row r="4" spans="1:3">
      <c r="A4" s="4" t="s">
        <v>4120</v>
      </c>
      <c r="B4" s="124" t="s">
        <v>4126</v>
      </c>
    </row>
    <row r="5" spans="1:3">
      <c r="A5" s="4" t="s">
        <v>4107</v>
      </c>
      <c r="B5" s="4" t="s">
        <v>4127</v>
      </c>
    </row>
    <row r="6" spans="1:3">
      <c r="A6" s="4" t="s">
        <v>983</v>
      </c>
      <c r="B6" s="4" t="s">
        <v>4128</v>
      </c>
    </row>
    <row r="8" spans="1:3">
      <c r="B8" s="3"/>
    </row>
    <row r="11" spans="1:3">
      <c r="C11" s="7"/>
    </row>
  </sheetData>
  <phoneticPr fontId="15" type="noConversion"/>
  <pageMargins left="0.78740157499999996" right="0.78740157499999996" top="0.984251969" bottom="0.984251969" header="0.4921259845" footer="0.4921259845"/>
  <pageSetup paperSize="9"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7"/>
  <dimension ref="A2:O264"/>
  <sheetViews>
    <sheetView workbookViewId="0">
      <selection activeCell="T29" sqref="T29"/>
    </sheetView>
  </sheetViews>
  <sheetFormatPr baseColWidth="10" defaultColWidth="11.5546875" defaultRowHeight="13.2"/>
  <cols>
    <col min="1" max="1" width="41.5546875" style="21" bestFit="1" customWidth="1"/>
    <col min="2" max="2" width="10" style="11" bestFit="1" customWidth="1"/>
    <col min="3" max="3" width="11.33203125" style="4" bestFit="1" customWidth="1"/>
    <col min="4" max="4" width="30.33203125" style="4" bestFit="1" customWidth="1"/>
    <col min="5" max="10" width="11.5546875" style="4"/>
    <col min="11" max="11" width="25.6640625" style="4" customWidth="1"/>
    <col min="12" max="16384" width="11.5546875" style="4"/>
  </cols>
  <sheetData>
    <row r="2" spans="1:15" ht="14.4">
      <c r="A2" s="17" t="s">
        <v>13</v>
      </c>
      <c r="B2" s="18" t="s">
        <v>942</v>
      </c>
      <c r="C2" s="4" t="s">
        <v>978</v>
      </c>
      <c r="D2" s="19" t="s">
        <v>2842</v>
      </c>
      <c r="E2" s="4" t="s">
        <v>984</v>
      </c>
      <c r="G2" s="4" t="s">
        <v>46</v>
      </c>
    </row>
    <row r="3" spans="1:15" ht="14.4">
      <c r="A3" s="17" t="s">
        <v>14</v>
      </c>
      <c r="B3" s="18" t="s">
        <v>943</v>
      </c>
      <c r="C3" s="4" t="s">
        <v>978</v>
      </c>
      <c r="D3" s="19" t="s">
        <v>2842</v>
      </c>
      <c r="E3" s="4" t="s">
        <v>984</v>
      </c>
      <c r="G3" s="4" t="s">
        <v>990</v>
      </c>
      <c r="O3" s="28"/>
    </row>
    <row r="4" spans="1:15" ht="14.4">
      <c r="A4" s="17" t="s">
        <v>15</v>
      </c>
      <c r="B4" s="18" t="s">
        <v>944</v>
      </c>
      <c r="C4" s="4" t="s">
        <v>978</v>
      </c>
      <c r="D4" s="19" t="s">
        <v>2842</v>
      </c>
      <c r="E4" s="4" t="s">
        <v>984</v>
      </c>
      <c r="G4" s="4" t="s">
        <v>991</v>
      </c>
      <c r="O4" s="28"/>
    </row>
    <row r="5" spans="1:15" ht="14.4">
      <c r="A5" s="17" t="s">
        <v>16</v>
      </c>
      <c r="B5" s="18" t="s">
        <v>945</v>
      </c>
      <c r="C5" s="4" t="s">
        <v>978</v>
      </c>
      <c r="D5" s="19" t="s">
        <v>2842</v>
      </c>
      <c r="E5" s="4" t="s">
        <v>984</v>
      </c>
      <c r="O5" s="28"/>
    </row>
    <row r="6" spans="1:15" ht="14.4">
      <c r="A6" s="17" t="s">
        <v>17</v>
      </c>
      <c r="B6" s="18" t="s">
        <v>946</v>
      </c>
      <c r="C6" s="4" t="s">
        <v>978</v>
      </c>
      <c r="D6" s="19" t="s">
        <v>2842</v>
      </c>
      <c r="E6" s="4" t="s">
        <v>984</v>
      </c>
      <c r="O6" s="28"/>
    </row>
    <row r="7" spans="1:15" ht="14.4">
      <c r="A7" s="17" t="s">
        <v>18</v>
      </c>
      <c r="B7" s="18" t="s">
        <v>947</v>
      </c>
      <c r="C7" s="4" t="s">
        <v>978</v>
      </c>
      <c r="D7" s="19" t="s">
        <v>2842</v>
      </c>
      <c r="E7" s="4" t="s">
        <v>984</v>
      </c>
      <c r="O7" s="28"/>
    </row>
    <row r="8" spans="1:15" ht="14.4">
      <c r="A8" s="17" t="s">
        <v>19</v>
      </c>
      <c r="B8" s="18" t="s">
        <v>948</v>
      </c>
      <c r="C8" s="4" t="s">
        <v>978</v>
      </c>
      <c r="D8" s="19" t="s">
        <v>2842</v>
      </c>
      <c r="E8" s="4" t="s">
        <v>984</v>
      </c>
      <c r="O8" s="28"/>
    </row>
    <row r="9" spans="1:15" ht="14.4">
      <c r="A9" s="17" t="s">
        <v>20</v>
      </c>
      <c r="B9" s="18" t="s">
        <v>949</v>
      </c>
      <c r="C9" s="4" t="s">
        <v>978</v>
      </c>
      <c r="D9" s="19" t="s">
        <v>2842</v>
      </c>
      <c r="E9" s="4" t="s">
        <v>984</v>
      </c>
      <c r="O9" s="28"/>
    </row>
    <row r="10" spans="1:15" ht="14.4">
      <c r="A10" s="17" t="s">
        <v>21</v>
      </c>
      <c r="B10" s="18" t="s">
        <v>950</v>
      </c>
      <c r="C10" s="4" t="s">
        <v>978</v>
      </c>
      <c r="D10" s="19" t="s">
        <v>2842</v>
      </c>
      <c r="E10" s="4" t="s">
        <v>984</v>
      </c>
      <c r="G10" s="25" t="s">
        <v>46</v>
      </c>
      <c r="I10" s="25" t="s">
        <v>989</v>
      </c>
      <c r="K10" s="25" t="s">
        <v>990</v>
      </c>
      <c r="M10" s="25" t="s">
        <v>991</v>
      </c>
      <c r="O10" s="28"/>
    </row>
    <row r="11" spans="1:15" ht="14.4">
      <c r="A11" s="17" t="s">
        <v>22</v>
      </c>
      <c r="B11" s="18" t="s">
        <v>951</v>
      </c>
      <c r="C11" s="4" t="s">
        <v>978</v>
      </c>
      <c r="D11" s="19" t="s">
        <v>2839</v>
      </c>
      <c r="E11" s="4" t="s">
        <v>984</v>
      </c>
      <c r="G11" s="17" t="s">
        <v>2615</v>
      </c>
      <c r="I11" s="17" t="s">
        <v>2642</v>
      </c>
      <c r="K11" s="17" t="s">
        <v>2769</v>
      </c>
      <c r="M11" s="17" t="s">
        <v>2838</v>
      </c>
      <c r="O11" s="28"/>
    </row>
    <row r="12" spans="1:15" ht="14.4">
      <c r="A12" s="17" t="s">
        <v>23</v>
      </c>
      <c r="B12" s="18" t="s">
        <v>952</v>
      </c>
      <c r="C12" s="4" t="s">
        <v>978</v>
      </c>
      <c r="D12" s="19" t="s">
        <v>2839</v>
      </c>
      <c r="E12" s="4" t="s">
        <v>984</v>
      </c>
      <c r="G12" s="17" t="s">
        <v>2616</v>
      </c>
      <c r="I12" s="17" t="s">
        <v>2643</v>
      </c>
      <c r="K12" s="17" t="s">
        <v>2770</v>
      </c>
      <c r="M12" s="17" t="s">
        <v>2839</v>
      </c>
      <c r="O12" s="28"/>
    </row>
    <row r="13" spans="1:15" ht="14.4">
      <c r="A13" s="17" t="s">
        <v>24</v>
      </c>
      <c r="B13" s="18" t="s">
        <v>953</v>
      </c>
      <c r="C13" s="4" t="s">
        <v>978</v>
      </c>
      <c r="D13" s="19" t="s">
        <v>2839</v>
      </c>
      <c r="E13" s="4" t="s">
        <v>984</v>
      </c>
      <c r="G13" s="17" t="s">
        <v>2617</v>
      </c>
      <c r="I13" s="17" t="s">
        <v>2644</v>
      </c>
      <c r="K13" s="17" t="s">
        <v>2771</v>
      </c>
      <c r="M13" s="17" t="s">
        <v>2840</v>
      </c>
      <c r="O13" s="28"/>
    </row>
    <row r="14" spans="1:15" ht="14.4">
      <c r="A14" s="17" t="s">
        <v>25</v>
      </c>
      <c r="B14" s="18" t="s">
        <v>954</v>
      </c>
      <c r="C14" s="4" t="s">
        <v>978</v>
      </c>
      <c r="D14" s="19" t="s">
        <v>2839</v>
      </c>
      <c r="E14" s="4" t="s">
        <v>984</v>
      </c>
      <c r="G14" s="17" t="s">
        <v>2618</v>
      </c>
      <c r="I14" s="17" t="s">
        <v>2645</v>
      </c>
      <c r="K14" s="17" t="s">
        <v>2772</v>
      </c>
      <c r="M14" s="17" t="s">
        <v>2841</v>
      </c>
      <c r="O14" s="28"/>
    </row>
    <row r="15" spans="1:15" ht="14.4">
      <c r="A15" s="17" t="s">
        <v>26</v>
      </c>
      <c r="B15" s="18" t="s">
        <v>955</v>
      </c>
      <c r="C15" s="4" t="s">
        <v>978</v>
      </c>
      <c r="D15" s="19" t="s">
        <v>2839</v>
      </c>
      <c r="E15" s="4" t="s">
        <v>984</v>
      </c>
      <c r="G15" s="17" t="s">
        <v>2619</v>
      </c>
      <c r="I15" s="17" t="s">
        <v>2646</v>
      </c>
      <c r="K15" s="17" t="s">
        <v>2773</v>
      </c>
      <c r="M15" s="17" t="s">
        <v>2842</v>
      </c>
      <c r="O15" s="28"/>
    </row>
    <row r="16" spans="1:15" ht="14.4">
      <c r="A16" s="17" t="s">
        <v>27</v>
      </c>
      <c r="B16" s="18" t="s">
        <v>956</v>
      </c>
      <c r="C16" s="4" t="s">
        <v>978</v>
      </c>
      <c r="D16" s="19" t="s">
        <v>2839</v>
      </c>
      <c r="E16" s="4" t="s">
        <v>984</v>
      </c>
      <c r="G16" s="17" t="s">
        <v>2620</v>
      </c>
      <c r="I16" s="17" t="s">
        <v>2647</v>
      </c>
      <c r="K16" s="17" t="s">
        <v>2774</v>
      </c>
      <c r="M16" s="21" t="s">
        <v>2843</v>
      </c>
      <c r="O16" s="28"/>
    </row>
    <row r="17" spans="1:15" ht="14.4">
      <c r="A17" s="17" t="s">
        <v>11</v>
      </c>
      <c r="B17" s="18" t="s">
        <v>957</v>
      </c>
      <c r="C17" s="4" t="s">
        <v>978</v>
      </c>
      <c r="D17" s="19" t="s">
        <v>2838</v>
      </c>
      <c r="E17" s="4" t="s">
        <v>984</v>
      </c>
      <c r="G17" s="17" t="s">
        <v>2621</v>
      </c>
      <c r="I17" s="17" t="s">
        <v>2648</v>
      </c>
      <c r="K17" s="17" t="s">
        <v>2775</v>
      </c>
    </row>
    <row r="18" spans="1:15" ht="14.4">
      <c r="A18" s="17" t="s">
        <v>10</v>
      </c>
      <c r="B18" s="18" t="s">
        <v>958</v>
      </c>
      <c r="C18" s="4" t="s">
        <v>978</v>
      </c>
      <c r="D18" s="19" t="s">
        <v>2838</v>
      </c>
      <c r="E18" s="4" t="s">
        <v>984</v>
      </c>
      <c r="G18" s="17" t="s">
        <v>2622</v>
      </c>
      <c r="I18" s="17" t="s">
        <v>2649</v>
      </c>
      <c r="K18" s="17" t="s">
        <v>2776</v>
      </c>
    </row>
    <row r="19" spans="1:15" ht="14.4">
      <c r="A19" s="17" t="s">
        <v>9</v>
      </c>
      <c r="B19" s="18" t="s">
        <v>959</v>
      </c>
      <c r="C19" s="4" t="s">
        <v>978</v>
      </c>
      <c r="D19" s="19" t="s">
        <v>2838</v>
      </c>
      <c r="E19" s="4" t="s">
        <v>984</v>
      </c>
      <c r="G19" s="17" t="s">
        <v>2623</v>
      </c>
      <c r="I19" s="17" t="s">
        <v>2650</v>
      </c>
      <c r="K19" s="17" t="s">
        <v>2777</v>
      </c>
    </row>
    <row r="20" spans="1:15" ht="14.4">
      <c r="A20" s="17" t="s">
        <v>8</v>
      </c>
      <c r="B20" s="18" t="s">
        <v>960</v>
      </c>
      <c r="C20" s="4" t="s">
        <v>978</v>
      </c>
      <c r="D20" s="19" t="s">
        <v>2838</v>
      </c>
      <c r="E20" s="4" t="s">
        <v>984</v>
      </c>
      <c r="G20" s="17" t="s">
        <v>2624</v>
      </c>
      <c r="I20" s="17" t="s">
        <v>2651</v>
      </c>
      <c r="K20" s="17" t="s">
        <v>2778</v>
      </c>
    </row>
    <row r="21" spans="1:15" ht="14.4">
      <c r="A21" s="17" t="s">
        <v>12</v>
      </c>
      <c r="B21" s="18" t="s">
        <v>961</v>
      </c>
      <c r="C21" s="4" t="s">
        <v>978</v>
      </c>
      <c r="D21" s="19" t="s">
        <v>2838</v>
      </c>
      <c r="E21" s="4" t="s">
        <v>984</v>
      </c>
      <c r="G21" s="17" t="s">
        <v>2625</v>
      </c>
      <c r="I21" s="17" t="s">
        <v>2652</v>
      </c>
      <c r="K21" s="17" t="s">
        <v>2779</v>
      </c>
    </row>
    <row r="22" spans="1:15" ht="14.4">
      <c r="A22" s="17" t="s">
        <v>28</v>
      </c>
      <c r="B22" s="18" t="s">
        <v>962</v>
      </c>
      <c r="C22" s="4" t="s">
        <v>978</v>
      </c>
      <c r="D22" s="19" t="s">
        <v>2840</v>
      </c>
      <c r="E22" s="4" t="s">
        <v>984</v>
      </c>
      <c r="G22" s="17" t="s">
        <v>2626</v>
      </c>
      <c r="I22" s="17" t="s">
        <v>2653</v>
      </c>
      <c r="K22" s="17" t="s">
        <v>2780</v>
      </c>
    </row>
    <row r="23" spans="1:15" ht="14.4">
      <c r="A23" s="17" t="s">
        <v>29</v>
      </c>
      <c r="B23" s="18" t="s">
        <v>963</v>
      </c>
      <c r="C23" s="4" t="s">
        <v>978</v>
      </c>
      <c r="D23" s="19" t="s">
        <v>2840</v>
      </c>
      <c r="E23" s="4" t="s">
        <v>984</v>
      </c>
      <c r="G23" s="17" t="s">
        <v>2627</v>
      </c>
      <c r="I23" s="17" t="s">
        <v>2654</v>
      </c>
      <c r="K23" s="17" t="s">
        <v>2781</v>
      </c>
    </row>
    <row r="24" spans="1:15" ht="14.4">
      <c r="A24" s="17" t="s">
        <v>657</v>
      </c>
      <c r="B24" s="18" t="s">
        <v>964</v>
      </c>
      <c r="C24" s="4" t="s">
        <v>978</v>
      </c>
      <c r="D24" s="19" t="s">
        <v>2840</v>
      </c>
      <c r="E24" s="4" t="s">
        <v>984</v>
      </c>
      <c r="G24" s="17" t="s">
        <v>2628</v>
      </c>
      <c r="I24" s="17" t="s">
        <v>2655</v>
      </c>
      <c r="K24" s="17" t="s">
        <v>2782</v>
      </c>
    </row>
    <row r="25" spans="1:15" ht="14.4">
      <c r="A25" s="17" t="s">
        <v>30</v>
      </c>
      <c r="B25" s="18" t="s">
        <v>965</v>
      </c>
      <c r="C25" s="4" t="s">
        <v>978</v>
      </c>
      <c r="D25" s="19" t="s">
        <v>2841</v>
      </c>
      <c r="E25" s="4" t="s">
        <v>984</v>
      </c>
      <c r="G25" s="17" t="s">
        <v>2629</v>
      </c>
      <c r="I25" s="17" t="s">
        <v>2656</v>
      </c>
      <c r="K25" s="17" t="s">
        <v>2783</v>
      </c>
    </row>
    <row r="26" spans="1:15" ht="14.4">
      <c r="A26" s="17" t="s">
        <v>31</v>
      </c>
      <c r="B26" s="18" t="s">
        <v>966</v>
      </c>
      <c r="C26" s="4" t="s">
        <v>978</v>
      </c>
      <c r="D26" s="19" t="s">
        <v>2841</v>
      </c>
      <c r="E26" s="4" t="s">
        <v>984</v>
      </c>
      <c r="G26" s="17" t="s">
        <v>2630</v>
      </c>
      <c r="I26" s="17" t="s">
        <v>2657</v>
      </c>
      <c r="K26" s="17" t="s">
        <v>2784</v>
      </c>
    </row>
    <row r="27" spans="1:15" ht="14.4">
      <c r="A27" s="17" t="s">
        <v>32</v>
      </c>
      <c r="B27" s="18" t="s">
        <v>967</v>
      </c>
      <c r="C27" s="4" t="s">
        <v>978</v>
      </c>
      <c r="D27" s="19" t="s">
        <v>2841</v>
      </c>
      <c r="E27" s="4" t="s">
        <v>984</v>
      </c>
      <c r="G27" s="17" t="s">
        <v>2631</v>
      </c>
      <c r="I27" s="17" t="s">
        <v>2658</v>
      </c>
      <c r="K27" s="17" t="s">
        <v>2785</v>
      </c>
    </row>
    <row r="28" spans="1:15" ht="14.4">
      <c r="A28" s="17" t="s">
        <v>658</v>
      </c>
      <c r="B28" s="18" t="s">
        <v>968</v>
      </c>
      <c r="C28" s="4" t="s">
        <v>978</v>
      </c>
      <c r="D28" s="19" t="s">
        <v>2841</v>
      </c>
      <c r="E28" s="4" t="s">
        <v>984</v>
      </c>
      <c r="G28" s="17" t="s">
        <v>2632</v>
      </c>
      <c r="I28" s="17" t="s">
        <v>2659</v>
      </c>
      <c r="K28" s="17" t="s">
        <v>2786</v>
      </c>
    </row>
    <row r="29" spans="1:15" ht="14.4">
      <c r="A29" s="17" t="s">
        <v>659</v>
      </c>
      <c r="B29" s="18" t="s">
        <v>969</v>
      </c>
      <c r="C29" s="4" t="s">
        <v>33</v>
      </c>
      <c r="D29" s="19" t="s">
        <v>2843</v>
      </c>
      <c r="E29" s="4" t="s">
        <v>985</v>
      </c>
      <c r="G29" s="17" t="s">
        <v>2633</v>
      </c>
      <c r="I29" s="17" t="s">
        <v>2660</v>
      </c>
      <c r="K29" s="17" t="s">
        <v>2787</v>
      </c>
    </row>
    <row r="30" spans="1:15" ht="14.4">
      <c r="A30" s="17" t="s">
        <v>660</v>
      </c>
      <c r="B30" s="18" t="s">
        <v>970</v>
      </c>
      <c r="C30" s="4" t="s">
        <v>33</v>
      </c>
      <c r="D30" s="19" t="s">
        <v>2843</v>
      </c>
      <c r="E30" s="4" t="s">
        <v>985</v>
      </c>
      <c r="G30" s="17" t="s">
        <v>2634</v>
      </c>
      <c r="I30" s="17" t="s">
        <v>2661</v>
      </c>
      <c r="K30" s="17" t="s">
        <v>2788</v>
      </c>
      <c r="O30" s="4" t="str">
        <f>UPPER(D2)</f>
        <v>DÉPARTEMENT DE SEINE-MARITIME</v>
      </c>
    </row>
    <row r="31" spans="1:15" ht="14.4">
      <c r="A31" s="17" t="s">
        <v>661</v>
      </c>
      <c r="B31" s="18" t="s">
        <v>971</v>
      </c>
      <c r="C31" s="4" t="s">
        <v>33</v>
      </c>
      <c r="D31" s="19" t="s">
        <v>2843</v>
      </c>
      <c r="E31" s="4" t="s">
        <v>985</v>
      </c>
      <c r="G31" s="17" t="s">
        <v>2635</v>
      </c>
      <c r="I31" s="17" t="s">
        <v>2662</v>
      </c>
      <c r="K31" s="17" t="s">
        <v>2789</v>
      </c>
      <c r="O31" s="4" t="str">
        <f t="shared" ref="O31:O94" si="0">UPPER(D3)</f>
        <v>DÉPARTEMENT DE SEINE-MARITIME</v>
      </c>
    </row>
    <row r="32" spans="1:15" ht="14.4">
      <c r="A32" s="17" t="s">
        <v>662</v>
      </c>
      <c r="B32" s="18" t="s">
        <v>972</v>
      </c>
      <c r="C32" s="4" t="s">
        <v>33</v>
      </c>
      <c r="D32" s="19" t="s">
        <v>2843</v>
      </c>
      <c r="E32" s="4" t="s">
        <v>985</v>
      </c>
      <c r="G32" s="17" t="s">
        <v>2636</v>
      </c>
      <c r="I32" s="17" t="s">
        <v>2663</v>
      </c>
      <c r="K32" s="17" t="s">
        <v>2790</v>
      </c>
      <c r="O32" s="4" t="str">
        <f t="shared" si="0"/>
        <v>DÉPARTEMENT DE SEINE-MARITIME</v>
      </c>
    </row>
    <row r="33" spans="1:15" ht="14.4">
      <c r="A33" s="17" t="s">
        <v>663</v>
      </c>
      <c r="B33" s="18" t="s">
        <v>973</v>
      </c>
      <c r="C33" s="4" t="s">
        <v>33</v>
      </c>
      <c r="D33" s="19" t="s">
        <v>2843</v>
      </c>
      <c r="E33" s="4" t="s">
        <v>985</v>
      </c>
      <c r="G33" s="17" t="s">
        <v>2637</v>
      </c>
      <c r="I33" s="17" t="s">
        <v>2664</v>
      </c>
      <c r="K33" s="17" t="s">
        <v>2791</v>
      </c>
      <c r="O33" s="4" t="str">
        <f t="shared" si="0"/>
        <v>DÉPARTEMENT DE SEINE-MARITIME</v>
      </c>
    </row>
    <row r="34" spans="1:15" ht="14.4">
      <c r="A34" s="17" t="s">
        <v>664</v>
      </c>
      <c r="B34" s="18" t="s">
        <v>872</v>
      </c>
      <c r="C34" s="4" t="s">
        <v>979</v>
      </c>
      <c r="D34" s="19" t="s">
        <v>2843</v>
      </c>
      <c r="E34" s="4" t="s">
        <v>986</v>
      </c>
      <c r="G34" s="17" t="s">
        <v>2638</v>
      </c>
      <c r="I34" s="17" t="s">
        <v>2665</v>
      </c>
      <c r="K34" s="17" t="s">
        <v>2792</v>
      </c>
      <c r="O34" s="4" t="str">
        <f t="shared" si="0"/>
        <v>DÉPARTEMENT DE SEINE-MARITIME</v>
      </c>
    </row>
    <row r="35" spans="1:15" ht="14.4">
      <c r="A35" s="17" t="s">
        <v>665</v>
      </c>
      <c r="B35" s="18" t="s">
        <v>873</v>
      </c>
      <c r="C35" s="4" t="s">
        <v>979</v>
      </c>
      <c r="D35" s="19" t="s">
        <v>2843</v>
      </c>
      <c r="E35" s="4" t="s">
        <v>986</v>
      </c>
      <c r="G35" s="17" t="s">
        <v>2639</v>
      </c>
      <c r="I35" s="17" t="s">
        <v>2666</v>
      </c>
      <c r="K35" s="17" t="s">
        <v>2793</v>
      </c>
      <c r="O35" s="4" t="str">
        <f t="shared" si="0"/>
        <v>DÉPARTEMENT DE SEINE-MARITIME</v>
      </c>
    </row>
    <row r="36" spans="1:15" ht="14.4">
      <c r="A36" s="17" t="s">
        <v>666</v>
      </c>
      <c r="B36" s="18" t="s">
        <v>874</v>
      </c>
      <c r="C36" s="4" t="s">
        <v>979</v>
      </c>
      <c r="D36" s="19" t="s">
        <v>2843</v>
      </c>
      <c r="E36" s="4" t="s">
        <v>986</v>
      </c>
      <c r="G36" s="17" t="s">
        <v>2640</v>
      </c>
      <c r="I36" s="17" t="s">
        <v>2667</v>
      </c>
      <c r="K36" s="17" t="s">
        <v>2794</v>
      </c>
      <c r="O36" s="4" t="str">
        <f t="shared" si="0"/>
        <v>DÉPARTEMENT DE SEINE-MARITIME</v>
      </c>
    </row>
    <row r="37" spans="1:15" ht="14.4">
      <c r="A37" s="17" t="s">
        <v>667</v>
      </c>
      <c r="B37" s="18" t="s">
        <v>875</v>
      </c>
      <c r="C37" s="4" t="s">
        <v>979</v>
      </c>
      <c r="D37" s="19" t="s">
        <v>2843</v>
      </c>
      <c r="E37" s="4" t="s">
        <v>986</v>
      </c>
      <c r="G37" s="17" t="s">
        <v>2641</v>
      </c>
      <c r="I37" s="17" t="s">
        <v>2668</v>
      </c>
      <c r="K37" s="17" t="s">
        <v>2795</v>
      </c>
      <c r="O37" s="4" t="str">
        <f t="shared" si="0"/>
        <v>DÉPARTEMENT DE SEINE-MARITIME</v>
      </c>
    </row>
    <row r="38" spans="1:15" ht="14.4">
      <c r="A38" s="17" t="s">
        <v>668</v>
      </c>
      <c r="B38" s="18" t="s">
        <v>876</v>
      </c>
      <c r="C38" s="4" t="s">
        <v>979</v>
      </c>
      <c r="D38" s="19" t="s">
        <v>2843</v>
      </c>
      <c r="E38" s="4" t="s">
        <v>986</v>
      </c>
      <c r="I38" s="17" t="s">
        <v>2669</v>
      </c>
      <c r="K38" s="17" t="s">
        <v>2796</v>
      </c>
      <c r="O38" s="4" t="str">
        <f t="shared" si="0"/>
        <v>DÉPARTEMENT DE SEINE-MARITIME</v>
      </c>
    </row>
    <row r="39" spans="1:15" ht="14.4">
      <c r="A39" s="17" t="s">
        <v>1123</v>
      </c>
      <c r="B39" s="18" t="s">
        <v>1121</v>
      </c>
      <c r="C39" s="4" t="s">
        <v>979</v>
      </c>
      <c r="D39" s="19" t="s">
        <v>2843</v>
      </c>
      <c r="E39" s="4" t="s">
        <v>986</v>
      </c>
      <c r="I39" s="17" t="s">
        <v>2670</v>
      </c>
      <c r="K39" s="17" t="s">
        <v>2797</v>
      </c>
      <c r="O39" s="4" t="str">
        <f t="shared" si="0"/>
        <v>DÉPARTEMENT DE L'EURE</v>
      </c>
    </row>
    <row r="40" spans="1:15" ht="14.4">
      <c r="A40" s="17" t="s">
        <v>669</v>
      </c>
      <c r="B40" s="18" t="s">
        <v>877</v>
      </c>
      <c r="C40" s="4" t="s">
        <v>979</v>
      </c>
      <c r="D40" s="19" t="s">
        <v>2843</v>
      </c>
      <c r="E40" s="4" t="s">
        <v>986</v>
      </c>
      <c r="I40" s="17" t="s">
        <v>2671</v>
      </c>
      <c r="K40" s="17" t="s">
        <v>2798</v>
      </c>
      <c r="O40" s="4" t="str">
        <f t="shared" si="0"/>
        <v>DÉPARTEMENT DE L'EURE</v>
      </c>
    </row>
    <row r="41" spans="1:15" ht="14.4">
      <c r="A41" s="17" t="s">
        <v>670</v>
      </c>
      <c r="B41" s="18" t="s">
        <v>878</v>
      </c>
      <c r="C41" s="4" t="s">
        <v>979</v>
      </c>
      <c r="D41" s="19" t="s">
        <v>2843</v>
      </c>
      <c r="E41" s="4" t="s">
        <v>986</v>
      </c>
      <c r="I41" s="17" t="s">
        <v>2672</v>
      </c>
      <c r="K41" s="17" t="s">
        <v>2799</v>
      </c>
      <c r="O41" s="4" t="str">
        <f t="shared" si="0"/>
        <v>DÉPARTEMENT DE L'EURE</v>
      </c>
    </row>
    <row r="42" spans="1:15" ht="14.4">
      <c r="A42" s="17" t="s">
        <v>671</v>
      </c>
      <c r="B42" s="18" t="s">
        <v>880</v>
      </c>
      <c r="C42" s="4" t="s">
        <v>979</v>
      </c>
      <c r="D42" s="19" t="s">
        <v>2843</v>
      </c>
      <c r="E42" s="4" t="s">
        <v>986</v>
      </c>
      <c r="I42" s="17" t="s">
        <v>2673</v>
      </c>
      <c r="K42" s="17" t="s">
        <v>2800</v>
      </c>
      <c r="O42" s="4" t="str">
        <f t="shared" si="0"/>
        <v>DÉPARTEMENT DE L'EURE</v>
      </c>
    </row>
    <row r="43" spans="1:15" ht="14.4">
      <c r="A43" s="17" t="s">
        <v>672</v>
      </c>
      <c r="B43" s="18" t="s">
        <v>881</v>
      </c>
      <c r="C43" s="4" t="s">
        <v>979</v>
      </c>
      <c r="D43" s="19" t="s">
        <v>2843</v>
      </c>
      <c r="E43" s="4" t="s">
        <v>986</v>
      </c>
      <c r="I43" s="17" t="s">
        <v>2674</v>
      </c>
      <c r="K43" s="17" t="s">
        <v>2801</v>
      </c>
      <c r="O43" s="4" t="str">
        <f t="shared" si="0"/>
        <v>DÉPARTEMENT DE L'EURE</v>
      </c>
    </row>
    <row r="44" spans="1:15" ht="14.4">
      <c r="A44" s="17" t="s">
        <v>673</v>
      </c>
      <c r="B44" s="18" t="s">
        <v>882</v>
      </c>
      <c r="C44" s="4" t="s">
        <v>979</v>
      </c>
      <c r="D44" s="19" t="s">
        <v>2843</v>
      </c>
      <c r="E44" s="4" t="s">
        <v>986</v>
      </c>
      <c r="I44" s="17" t="s">
        <v>2675</v>
      </c>
      <c r="K44" s="17" t="s">
        <v>2802</v>
      </c>
      <c r="O44" s="4" t="str">
        <f t="shared" si="0"/>
        <v>DÉPARTEMENT DE L'EURE</v>
      </c>
    </row>
    <row r="45" spans="1:15" ht="14.4">
      <c r="A45" s="17" t="s">
        <v>674</v>
      </c>
      <c r="B45" s="18" t="s">
        <v>883</v>
      </c>
      <c r="C45" s="4" t="s">
        <v>979</v>
      </c>
      <c r="D45" s="19" t="s">
        <v>2843</v>
      </c>
      <c r="E45" s="4" t="s">
        <v>986</v>
      </c>
      <c r="I45" s="17" t="s">
        <v>2676</v>
      </c>
      <c r="K45" s="17" t="s">
        <v>2803</v>
      </c>
      <c r="O45" s="4" t="str">
        <f t="shared" si="0"/>
        <v>DÉPARTEMENT DU CALVADOS</v>
      </c>
    </row>
    <row r="46" spans="1:15" ht="14.4">
      <c r="A46" s="17" t="s">
        <v>675</v>
      </c>
      <c r="B46" s="18" t="s">
        <v>884</v>
      </c>
      <c r="C46" s="4" t="s">
        <v>979</v>
      </c>
      <c r="D46" s="19" t="s">
        <v>2843</v>
      </c>
      <c r="E46" s="4" t="s">
        <v>986</v>
      </c>
      <c r="I46" s="17" t="s">
        <v>2677</v>
      </c>
      <c r="K46" s="17" t="s">
        <v>2804</v>
      </c>
      <c r="O46" s="4" t="str">
        <f t="shared" si="0"/>
        <v>DÉPARTEMENT DU CALVADOS</v>
      </c>
    </row>
    <row r="47" spans="1:15" ht="14.4">
      <c r="A47" s="17" t="s">
        <v>676</v>
      </c>
      <c r="B47" s="18" t="s">
        <v>885</v>
      </c>
      <c r="C47" s="4" t="s">
        <v>979</v>
      </c>
      <c r="D47" s="19" t="s">
        <v>2843</v>
      </c>
      <c r="E47" s="4" t="s">
        <v>986</v>
      </c>
      <c r="I47" s="17" t="s">
        <v>2678</v>
      </c>
      <c r="K47" s="17" t="s">
        <v>2805</v>
      </c>
      <c r="O47" s="4" t="str">
        <f t="shared" si="0"/>
        <v>DÉPARTEMENT DU CALVADOS</v>
      </c>
    </row>
    <row r="48" spans="1:15" ht="14.4">
      <c r="A48" s="17" t="s">
        <v>677</v>
      </c>
      <c r="B48" s="18" t="s">
        <v>886</v>
      </c>
      <c r="C48" s="4" t="s">
        <v>979</v>
      </c>
      <c r="D48" s="19" t="s">
        <v>2843</v>
      </c>
      <c r="E48" s="4" t="s">
        <v>986</v>
      </c>
      <c r="I48" s="17" t="s">
        <v>2679</v>
      </c>
      <c r="K48" s="17" t="s">
        <v>2806</v>
      </c>
      <c r="O48" s="4" t="str">
        <f t="shared" si="0"/>
        <v>DÉPARTEMENT DU CALVADOS</v>
      </c>
    </row>
    <row r="49" spans="1:15" ht="14.4">
      <c r="A49" s="17" t="s">
        <v>678</v>
      </c>
      <c r="B49" s="18" t="s">
        <v>887</v>
      </c>
      <c r="C49" s="4" t="s">
        <v>979</v>
      </c>
      <c r="D49" s="19" t="s">
        <v>2843</v>
      </c>
      <c r="E49" s="4" t="s">
        <v>986</v>
      </c>
      <c r="I49" s="17" t="s">
        <v>2680</v>
      </c>
      <c r="K49" s="17" t="s">
        <v>2807</v>
      </c>
      <c r="O49" s="4" t="str">
        <f t="shared" si="0"/>
        <v>DÉPARTEMENT DU CALVADOS</v>
      </c>
    </row>
    <row r="50" spans="1:15" ht="14.4">
      <c r="A50" s="17" t="s">
        <v>679</v>
      </c>
      <c r="B50" s="18" t="s">
        <v>888</v>
      </c>
      <c r="C50" s="4" t="s">
        <v>979</v>
      </c>
      <c r="D50" s="19" t="s">
        <v>2843</v>
      </c>
      <c r="E50" s="4" t="s">
        <v>986</v>
      </c>
      <c r="I50" s="17" t="s">
        <v>2681</v>
      </c>
      <c r="K50" s="17" t="s">
        <v>2808</v>
      </c>
      <c r="O50" s="4" t="str">
        <f t="shared" si="0"/>
        <v>DÉPARTEMENT DE LA MANCHE</v>
      </c>
    </row>
    <row r="51" spans="1:15" ht="14.4">
      <c r="A51" s="17" t="s">
        <v>680</v>
      </c>
      <c r="B51" s="18" t="s">
        <v>889</v>
      </c>
      <c r="C51" s="4" t="s">
        <v>979</v>
      </c>
      <c r="D51" s="19" t="s">
        <v>2843</v>
      </c>
      <c r="E51" s="4" t="s">
        <v>986</v>
      </c>
      <c r="I51" s="17" t="s">
        <v>2682</v>
      </c>
      <c r="K51" s="17" t="s">
        <v>2809</v>
      </c>
      <c r="O51" s="4" t="str">
        <f t="shared" si="0"/>
        <v>DÉPARTEMENT DE LA MANCHE</v>
      </c>
    </row>
    <row r="52" spans="1:15" ht="14.4">
      <c r="A52" s="17" t="s">
        <v>681</v>
      </c>
      <c r="B52" s="18" t="s">
        <v>890</v>
      </c>
      <c r="C52" s="4" t="s">
        <v>979</v>
      </c>
      <c r="D52" s="19" t="s">
        <v>2843</v>
      </c>
      <c r="E52" s="4" t="s">
        <v>986</v>
      </c>
      <c r="I52" s="17" t="s">
        <v>2683</v>
      </c>
      <c r="K52" s="17" t="s">
        <v>2810</v>
      </c>
      <c r="O52" s="4" t="str">
        <f t="shared" si="0"/>
        <v>DÉPARTEMENT DE LA MANCHE</v>
      </c>
    </row>
    <row r="53" spans="1:15" ht="14.4">
      <c r="A53" s="17" t="s">
        <v>682</v>
      </c>
      <c r="B53" s="18" t="s">
        <v>891</v>
      </c>
      <c r="C53" s="4" t="s">
        <v>979</v>
      </c>
      <c r="D53" s="19" t="s">
        <v>2843</v>
      </c>
      <c r="E53" s="4" t="s">
        <v>986</v>
      </c>
      <c r="I53" s="17" t="s">
        <v>2684</v>
      </c>
      <c r="K53" s="17" t="s">
        <v>2811</v>
      </c>
      <c r="O53" s="4" t="str">
        <f t="shared" si="0"/>
        <v>DÉPARTEMENT DE L'ORNE</v>
      </c>
    </row>
    <row r="54" spans="1:15" ht="14.4">
      <c r="A54" s="17" t="s">
        <v>683</v>
      </c>
      <c r="B54" s="18" t="s">
        <v>892</v>
      </c>
      <c r="C54" s="4" t="s">
        <v>979</v>
      </c>
      <c r="D54" s="19" t="s">
        <v>2843</v>
      </c>
      <c r="E54" s="4" t="s">
        <v>986</v>
      </c>
      <c r="I54" s="17" t="s">
        <v>2685</v>
      </c>
      <c r="K54" s="17" t="s">
        <v>2812</v>
      </c>
      <c r="O54" s="4" t="str">
        <f t="shared" si="0"/>
        <v>DÉPARTEMENT DE L'ORNE</v>
      </c>
    </row>
    <row r="55" spans="1:15" ht="14.4">
      <c r="A55" s="17" t="s">
        <v>684</v>
      </c>
      <c r="B55" s="18" t="s">
        <v>893</v>
      </c>
      <c r="C55" s="4" t="s">
        <v>979</v>
      </c>
      <c r="D55" s="19" t="s">
        <v>2843</v>
      </c>
      <c r="E55" s="4" t="s">
        <v>986</v>
      </c>
      <c r="I55" s="17" t="s">
        <v>2686</v>
      </c>
      <c r="K55" s="17" t="s">
        <v>2813</v>
      </c>
      <c r="O55" s="4" t="str">
        <f t="shared" si="0"/>
        <v>DÉPARTEMENT DE L'ORNE</v>
      </c>
    </row>
    <row r="56" spans="1:15" ht="14.4">
      <c r="A56" s="17" t="s">
        <v>685</v>
      </c>
      <c r="B56" s="18" t="s">
        <v>894</v>
      </c>
      <c r="C56" s="4" t="s">
        <v>979</v>
      </c>
      <c r="D56" s="19" t="s">
        <v>2843</v>
      </c>
      <c r="E56" s="4" t="s">
        <v>986</v>
      </c>
      <c r="I56" s="17" t="s">
        <v>2687</v>
      </c>
      <c r="K56" s="17" t="s">
        <v>2814</v>
      </c>
      <c r="O56" s="4" t="str">
        <f t="shared" si="0"/>
        <v>DÉPARTEMENT DE L'ORNE</v>
      </c>
    </row>
    <row r="57" spans="1:15" ht="14.4">
      <c r="A57" s="17" t="s">
        <v>686</v>
      </c>
      <c r="B57" s="18" t="s">
        <v>895</v>
      </c>
      <c r="C57" s="4" t="s">
        <v>979</v>
      </c>
      <c r="D57" s="19" t="s">
        <v>2843</v>
      </c>
      <c r="E57" s="4" t="s">
        <v>986</v>
      </c>
      <c r="I57" s="17" t="s">
        <v>2688</v>
      </c>
      <c r="K57" s="17" t="s">
        <v>2815</v>
      </c>
      <c r="O57" s="4" t="str">
        <f t="shared" si="0"/>
        <v>NORMANDIE</v>
      </c>
    </row>
    <row r="58" spans="1:15" ht="14.4">
      <c r="A58" s="17" t="s">
        <v>687</v>
      </c>
      <c r="B58" s="18" t="s">
        <v>896</v>
      </c>
      <c r="C58" s="4" t="s">
        <v>979</v>
      </c>
      <c r="D58" s="19" t="s">
        <v>2843</v>
      </c>
      <c r="E58" s="4" t="s">
        <v>986</v>
      </c>
      <c r="I58" s="17" t="s">
        <v>2689</v>
      </c>
      <c r="K58" s="17" t="s">
        <v>2816</v>
      </c>
      <c r="O58" s="4" t="str">
        <f t="shared" si="0"/>
        <v>NORMANDIE</v>
      </c>
    </row>
    <row r="59" spans="1:15" ht="14.4">
      <c r="A59" s="17" t="s">
        <v>688</v>
      </c>
      <c r="B59" s="18" t="s">
        <v>897</v>
      </c>
      <c r="C59" s="4" t="s">
        <v>979</v>
      </c>
      <c r="D59" s="19" t="s">
        <v>2843</v>
      </c>
      <c r="E59" s="4" t="s">
        <v>986</v>
      </c>
      <c r="I59" s="17" t="s">
        <v>2690</v>
      </c>
      <c r="K59" s="17" t="s">
        <v>2817</v>
      </c>
      <c r="O59" s="4" t="str">
        <f t="shared" si="0"/>
        <v>NORMANDIE</v>
      </c>
    </row>
    <row r="60" spans="1:15" ht="14.4">
      <c r="A60" s="17" t="s">
        <v>689</v>
      </c>
      <c r="B60" s="18" t="s">
        <v>898</v>
      </c>
      <c r="C60" s="4" t="s">
        <v>979</v>
      </c>
      <c r="D60" s="19" t="s">
        <v>2843</v>
      </c>
      <c r="E60" s="4" t="s">
        <v>986</v>
      </c>
      <c r="I60" s="17" t="s">
        <v>2691</v>
      </c>
      <c r="K60" s="17" t="s">
        <v>2818</v>
      </c>
      <c r="O60" s="4" t="str">
        <f t="shared" si="0"/>
        <v>NORMANDIE</v>
      </c>
    </row>
    <row r="61" spans="1:15" ht="14.4">
      <c r="A61" s="17" t="s">
        <v>690</v>
      </c>
      <c r="B61" s="18" t="s">
        <v>899</v>
      </c>
      <c r="C61" s="4" t="s">
        <v>979</v>
      </c>
      <c r="D61" s="19" t="s">
        <v>2843</v>
      </c>
      <c r="E61" s="4" t="s">
        <v>986</v>
      </c>
      <c r="I61" s="17" t="s">
        <v>2692</v>
      </c>
      <c r="K61" s="17" t="s">
        <v>2819</v>
      </c>
      <c r="O61" s="4" t="str">
        <f t="shared" si="0"/>
        <v>NORMANDIE</v>
      </c>
    </row>
    <row r="62" spans="1:15" ht="14.4">
      <c r="A62" s="17" t="s">
        <v>691</v>
      </c>
      <c r="B62" s="18" t="s">
        <v>900</v>
      </c>
      <c r="C62" s="4" t="s">
        <v>979</v>
      </c>
      <c r="D62" s="19" t="s">
        <v>2843</v>
      </c>
      <c r="E62" s="4" t="s">
        <v>986</v>
      </c>
      <c r="I62" s="17" t="s">
        <v>2693</v>
      </c>
      <c r="K62" s="17" t="s">
        <v>2820</v>
      </c>
      <c r="O62" s="4" t="str">
        <f t="shared" si="0"/>
        <v>NORMANDIE</v>
      </c>
    </row>
    <row r="63" spans="1:15" ht="14.4">
      <c r="A63" s="17" t="s">
        <v>692</v>
      </c>
      <c r="B63" s="18" t="s">
        <v>901</v>
      </c>
      <c r="C63" s="4" t="s">
        <v>979</v>
      </c>
      <c r="D63" s="19" t="s">
        <v>2843</v>
      </c>
      <c r="E63" s="4" t="s">
        <v>986</v>
      </c>
      <c r="I63" s="17" t="s">
        <v>2694</v>
      </c>
      <c r="K63" s="17" t="s">
        <v>2821</v>
      </c>
      <c r="O63" s="4" t="str">
        <f t="shared" si="0"/>
        <v>NORMANDIE</v>
      </c>
    </row>
    <row r="64" spans="1:15" ht="14.4">
      <c r="A64" s="17" t="s">
        <v>693</v>
      </c>
      <c r="B64" s="18" t="s">
        <v>902</v>
      </c>
      <c r="C64" s="4" t="s">
        <v>979</v>
      </c>
      <c r="D64" s="19" t="s">
        <v>2843</v>
      </c>
      <c r="E64" s="4" t="s">
        <v>986</v>
      </c>
      <c r="I64" s="17" t="s">
        <v>2695</v>
      </c>
      <c r="K64" s="17" t="s">
        <v>2822</v>
      </c>
      <c r="O64" s="4" t="str">
        <f t="shared" si="0"/>
        <v>NORMANDIE</v>
      </c>
    </row>
    <row r="65" spans="1:15" ht="14.4">
      <c r="A65" s="17" t="s">
        <v>694</v>
      </c>
      <c r="B65" s="18" t="s">
        <v>903</v>
      </c>
      <c r="C65" s="4" t="s">
        <v>979</v>
      </c>
      <c r="D65" s="19" t="s">
        <v>2843</v>
      </c>
      <c r="E65" s="4" t="s">
        <v>986</v>
      </c>
      <c r="I65" s="17" t="s">
        <v>2696</v>
      </c>
      <c r="K65" s="17" t="s">
        <v>2823</v>
      </c>
      <c r="O65" s="4" t="str">
        <f t="shared" si="0"/>
        <v>NORMANDIE</v>
      </c>
    </row>
    <row r="66" spans="1:15" ht="14.4">
      <c r="A66" s="17" t="s">
        <v>695</v>
      </c>
      <c r="B66" s="18" t="s">
        <v>904</v>
      </c>
      <c r="C66" s="4" t="s">
        <v>979</v>
      </c>
      <c r="D66" s="19" t="s">
        <v>2843</v>
      </c>
      <c r="E66" s="4" t="s">
        <v>986</v>
      </c>
      <c r="I66" s="17" t="s">
        <v>2697</v>
      </c>
      <c r="K66" s="17" t="s">
        <v>2824</v>
      </c>
      <c r="O66" s="4" t="str">
        <f t="shared" si="0"/>
        <v>NORMANDIE</v>
      </c>
    </row>
    <row r="67" spans="1:15" ht="14.4">
      <c r="A67" s="17" t="s">
        <v>696</v>
      </c>
      <c r="B67" s="18" t="s">
        <v>905</v>
      </c>
      <c r="C67" s="4" t="s">
        <v>979</v>
      </c>
      <c r="D67" s="19" t="s">
        <v>2843</v>
      </c>
      <c r="E67" s="4" t="s">
        <v>986</v>
      </c>
      <c r="I67" s="17" t="s">
        <v>2698</v>
      </c>
      <c r="K67" s="17" t="s">
        <v>2825</v>
      </c>
      <c r="O67" s="4" t="str">
        <f t="shared" si="0"/>
        <v>NORMANDIE</v>
      </c>
    </row>
    <row r="68" spans="1:15" ht="14.4">
      <c r="A68" s="17" t="s">
        <v>697</v>
      </c>
      <c r="B68" s="18" t="s">
        <v>906</v>
      </c>
      <c r="C68" s="4" t="s">
        <v>979</v>
      </c>
      <c r="D68" s="19" t="s">
        <v>2843</v>
      </c>
      <c r="E68" s="4" t="s">
        <v>986</v>
      </c>
      <c r="I68" s="17" t="s">
        <v>2699</v>
      </c>
      <c r="K68" s="17" t="s">
        <v>2826</v>
      </c>
      <c r="O68" s="4" t="str">
        <f t="shared" si="0"/>
        <v>NORMANDIE</v>
      </c>
    </row>
    <row r="69" spans="1:15" ht="14.4">
      <c r="A69" s="17" t="s">
        <v>698</v>
      </c>
      <c r="B69" s="18" t="s">
        <v>907</v>
      </c>
      <c r="C69" s="4" t="s">
        <v>979</v>
      </c>
      <c r="D69" s="19" t="s">
        <v>2843</v>
      </c>
      <c r="E69" s="4" t="s">
        <v>986</v>
      </c>
      <c r="I69" s="17" t="s">
        <v>2700</v>
      </c>
      <c r="K69" s="17" t="s">
        <v>2827</v>
      </c>
      <c r="O69" s="4" t="str">
        <f t="shared" si="0"/>
        <v>NORMANDIE</v>
      </c>
    </row>
    <row r="70" spans="1:15" ht="14.4">
      <c r="A70" s="17" t="s">
        <v>699</v>
      </c>
      <c r="B70" s="18" t="s">
        <v>908</v>
      </c>
      <c r="C70" s="4" t="s">
        <v>979</v>
      </c>
      <c r="D70" s="19" t="s">
        <v>2843</v>
      </c>
      <c r="E70" s="4" t="s">
        <v>986</v>
      </c>
      <c r="I70" s="17" t="s">
        <v>2701</v>
      </c>
      <c r="K70" s="17" t="s">
        <v>2828</v>
      </c>
      <c r="O70" s="4" t="str">
        <f t="shared" si="0"/>
        <v>NORMANDIE</v>
      </c>
    </row>
    <row r="71" spans="1:15" ht="14.4">
      <c r="A71" s="17" t="s">
        <v>700</v>
      </c>
      <c r="B71" s="18" t="s">
        <v>909</v>
      </c>
      <c r="C71" s="4" t="s">
        <v>979</v>
      </c>
      <c r="D71" s="19" t="s">
        <v>2843</v>
      </c>
      <c r="E71" s="4" t="s">
        <v>986</v>
      </c>
      <c r="I71" s="17" t="s">
        <v>2702</v>
      </c>
      <c r="K71" s="17" t="s">
        <v>2829</v>
      </c>
      <c r="O71" s="4" t="str">
        <f t="shared" si="0"/>
        <v>NORMANDIE</v>
      </c>
    </row>
    <row r="72" spans="1:15" ht="14.4">
      <c r="A72" s="17" t="s">
        <v>701</v>
      </c>
      <c r="B72" s="18" t="s">
        <v>910</v>
      </c>
      <c r="C72" s="4" t="s">
        <v>979</v>
      </c>
      <c r="D72" s="19" t="s">
        <v>2843</v>
      </c>
      <c r="E72" s="4" t="s">
        <v>986</v>
      </c>
      <c r="I72" s="17" t="s">
        <v>2703</v>
      </c>
      <c r="K72" s="17" t="s">
        <v>2830</v>
      </c>
      <c r="O72" s="4" t="str">
        <f t="shared" si="0"/>
        <v>NORMANDIE</v>
      </c>
    </row>
    <row r="73" spans="1:15" ht="14.4">
      <c r="A73" s="17" t="s">
        <v>702</v>
      </c>
      <c r="B73" s="18" t="s">
        <v>911</v>
      </c>
      <c r="C73" s="4" t="s">
        <v>979</v>
      </c>
      <c r="D73" s="19" t="s">
        <v>2843</v>
      </c>
      <c r="E73" s="4" t="s">
        <v>986</v>
      </c>
      <c r="I73" s="17" t="s">
        <v>2704</v>
      </c>
      <c r="K73" s="17" t="s">
        <v>2831</v>
      </c>
      <c r="O73" s="4" t="str">
        <f t="shared" si="0"/>
        <v>NORMANDIE</v>
      </c>
    </row>
    <row r="74" spans="1:15" ht="14.4">
      <c r="A74" s="17" t="s">
        <v>703</v>
      </c>
      <c r="B74" s="18" t="s">
        <v>912</v>
      </c>
      <c r="C74" s="4" t="s">
        <v>979</v>
      </c>
      <c r="D74" s="19" t="s">
        <v>2843</v>
      </c>
      <c r="E74" s="4" t="s">
        <v>986</v>
      </c>
      <c r="I74" s="17" t="s">
        <v>2705</v>
      </c>
      <c r="K74" s="17" t="s">
        <v>2832</v>
      </c>
      <c r="O74" s="4" t="str">
        <f t="shared" si="0"/>
        <v>NORMANDIE</v>
      </c>
    </row>
    <row r="75" spans="1:15" ht="14.4">
      <c r="A75" s="17" t="s">
        <v>704</v>
      </c>
      <c r="B75" s="18" t="s">
        <v>913</v>
      </c>
      <c r="C75" s="4" t="s">
        <v>979</v>
      </c>
      <c r="D75" s="19" t="s">
        <v>2843</v>
      </c>
      <c r="E75" s="4" t="s">
        <v>986</v>
      </c>
      <c r="I75" s="17" t="s">
        <v>2706</v>
      </c>
      <c r="K75" s="17" t="s">
        <v>2833</v>
      </c>
      <c r="O75" s="4" t="str">
        <f t="shared" si="0"/>
        <v>NORMANDIE</v>
      </c>
    </row>
    <row r="76" spans="1:15" ht="14.4">
      <c r="A76" s="17" t="s">
        <v>705</v>
      </c>
      <c r="B76" s="18" t="s">
        <v>914</v>
      </c>
      <c r="C76" s="4" t="s">
        <v>979</v>
      </c>
      <c r="D76" s="19" t="s">
        <v>2843</v>
      </c>
      <c r="E76" s="4" t="s">
        <v>986</v>
      </c>
      <c r="I76" s="17" t="s">
        <v>2707</v>
      </c>
      <c r="K76" s="17" t="s">
        <v>2834</v>
      </c>
      <c r="O76" s="4" t="str">
        <f t="shared" si="0"/>
        <v>NORMANDIE</v>
      </c>
    </row>
    <row r="77" spans="1:15" ht="14.4">
      <c r="A77" s="17" t="s">
        <v>706</v>
      </c>
      <c r="B77" s="18" t="s">
        <v>915</v>
      </c>
      <c r="C77" s="4" t="s">
        <v>979</v>
      </c>
      <c r="D77" s="19" t="s">
        <v>2843</v>
      </c>
      <c r="E77" s="4" t="s">
        <v>986</v>
      </c>
      <c r="I77" s="17" t="s">
        <v>2708</v>
      </c>
      <c r="K77" s="17" t="s">
        <v>2835</v>
      </c>
      <c r="O77" s="4" t="str">
        <f t="shared" si="0"/>
        <v>NORMANDIE</v>
      </c>
    </row>
    <row r="78" spans="1:15" ht="14.4">
      <c r="A78" s="17" t="s">
        <v>707</v>
      </c>
      <c r="B78" s="18" t="s">
        <v>916</v>
      </c>
      <c r="C78" s="4" t="s">
        <v>979</v>
      </c>
      <c r="D78" s="19" t="s">
        <v>2843</v>
      </c>
      <c r="E78" s="4" t="s">
        <v>986</v>
      </c>
      <c r="I78" s="17" t="s">
        <v>2709</v>
      </c>
      <c r="K78" s="17" t="s">
        <v>2836</v>
      </c>
      <c r="O78" s="4" t="str">
        <f t="shared" si="0"/>
        <v>NORMANDIE</v>
      </c>
    </row>
    <row r="79" spans="1:15" ht="14.4">
      <c r="A79" s="17" t="s">
        <v>708</v>
      </c>
      <c r="B79" s="18" t="s">
        <v>917</v>
      </c>
      <c r="C79" s="4" t="s">
        <v>979</v>
      </c>
      <c r="D79" s="19" t="s">
        <v>2843</v>
      </c>
      <c r="E79" s="4" t="s">
        <v>986</v>
      </c>
      <c r="I79" s="17" t="s">
        <v>2710</v>
      </c>
      <c r="K79" s="17" t="s">
        <v>2837</v>
      </c>
      <c r="O79" s="4" t="str">
        <f t="shared" si="0"/>
        <v>NORMANDIE</v>
      </c>
    </row>
    <row r="80" spans="1:15" ht="14.4">
      <c r="A80" s="17" t="s">
        <v>709</v>
      </c>
      <c r="B80" s="18" t="s">
        <v>918</v>
      </c>
      <c r="C80" s="4" t="s">
        <v>979</v>
      </c>
      <c r="D80" s="19" t="s">
        <v>2843</v>
      </c>
      <c r="E80" s="4" t="s">
        <v>986</v>
      </c>
      <c r="I80" s="17" t="s">
        <v>2711</v>
      </c>
      <c r="K80" s="4" t="s">
        <v>102</v>
      </c>
      <c r="O80" s="4" t="str">
        <f t="shared" si="0"/>
        <v>NORMANDIE</v>
      </c>
    </row>
    <row r="81" spans="1:15" ht="14.4">
      <c r="A81" s="17" t="s">
        <v>710</v>
      </c>
      <c r="B81" s="18" t="s">
        <v>919</v>
      </c>
      <c r="C81" s="4" t="s">
        <v>979</v>
      </c>
      <c r="D81" s="19" t="s">
        <v>2843</v>
      </c>
      <c r="E81" s="4" t="s">
        <v>986</v>
      </c>
      <c r="I81" s="17" t="s">
        <v>2712</v>
      </c>
      <c r="K81" s="4" t="s">
        <v>102</v>
      </c>
      <c r="O81" s="4" t="str">
        <f t="shared" si="0"/>
        <v>NORMANDIE</v>
      </c>
    </row>
    <row r="82" spans="1:15" ht="14.4">
      <c r="A82" s="17" t="s">
        <v>711</v>
      </c>
      <c r="B82" s="18" t="s">
        <v>920</v>
      </c>
      <c r="C82" s="4" t="s">
        <v>979</v>
      </c>
      <c r="D82" s="19" t="s">
        <v>2843</v>
      </c>
      <c r="E82" s="4" t="s">
        <v>986</v>
      </c>
      <c r="I82" s="17" t="s">
        <v>2713</v>
      </c>
      <c r="K82" s="4" t="s">
        <v>102</v>
      </c>
      <c r="O82" s="4" t="str">
        <f t="shared" si="0"/>
        <v>NORMANDIE</v>
      </c>
    </row>
    <row r="83" spans="1:15" ht="14.4">
      <c r="A83" s="17" t="s">
        <v>712</v>
      </c>
      <c r="B83" s="18" t="s">
        <v>921</v>
      </c>
      <c r="C83" s="4" t="s">
        <v>979</v>
      </c>
      <c r="D83" s="19" t="s">
        <v>2843</v>
      </c>
      <c r="E83" s="4" t="s">
        <v>986</v>
      </c>
      <c r="I83" s="17" t="s">
        <v>2714</v>
      </c>
      <c r="K83" s="4" t="s">
        <v>102</v>
      </c>
      <c r="O83" s="4" t="str">
        <f t="shared" si="0"/>
        <v>NORMANDIE</v>
      </c>
    </row>
    <row r="84" spans="1:15" ht="14.4">
      <c r="A84" s="17" t="s">
        <v>713</v>
      </c>
      <c r="B84" s="18" t="s">
        <v>922</v>
      </c>
      <c r="C84" s="4" t="s">
        <v>979</v>
      </c>
      <c r="D84" s="19" t="s">
        <v>2843</v>
      </c>
      <c r="E84" s="4" t="s">
        <v>986</v>
      </c>
      <c r="I84" s="17" t="s">
        <v>2715</v>
      </c>
      <c r="K84" s="4" t="s">
        <v>102</v>
      </c>
      <c r="O84" s="4" t="str">
        <f t="shared" si="0"/>
        <v>NORMANDIE</v>
      </c>
    </row>
    <row r="85" spans="1:15" ht="14.4">
      <c r="A85" s="17" t="s">
        <v>714</v>
      </c>
      <c r="B85" s="18" t="s">
        <v>923</v>
      </c>
      <c r="C85" s="4" t="s">
        <v>979</v>
      </c>
      <c r="D85" s="19" t="s">
        <v>2843</v>
      </c>
      <c r="E85" s="4" t="s">
        <v>986</v>
      </c>
      <c r="I85" s="17" t="s">
        <v>2716</v>
      </c>
      <c r="K85" s="4" t="s">
        <v>102</v>
      </c>
      <c r="O85" s="4" t="str">
        <f t="shared" si="0"/>
        <v>NORMANDIE</v>
      </c>
    </row>
    <row r="86" spans="1:15" ht="14.4">
      <c r="A86" s="17" t="s">
        <v>715</v>
      </c>
      <c r="B86" s="18" t="s">
        <v>924</v>
      </c>
      <c r="C86" s="4" t="s">
        <v>979</v>
      </c>
      <c r="D86" s="19" t="s">
        <v>2843</v>
      </c>
      <c r="E86" s="4" t="s">
        <v>986</v>
      </c>
      <c r="I86" s="17" t="s">
        <v>2717</v>
      </c>
      <c r="K86" s="4" t="s">
        <v>102</v>
      </c>
      <c r="O86" s="4" t="str">
        <f t="shared" si="0"/>
        <v>NORMANDIE</v>
      </c>
    </row>
    <row r="87" spans="1:15" ht="14.4">
      <c r="A87" s="17" t="s">
        <v>716</v>
      </c>
      <c r="B87" s="18" t="s">
        <v>925</v>
      </c>
      <c r="C87" s="4" t="s">
        <v>979</v>
      </c>
      <c r="D87" s="19" t="s">
        <v>2843</v>
      </c>
      <c r="E87" s="4" t="s">
        <v>986</v>
      </c>
      <c r="I87" s="17" t="s">
        <v>2718</v>
      </c>
      <c r="K87" s="4" t="s">
        <v>102</v>
      </c>
      <c r="O87" s="4" t="str">
        <f t="shared" si="0"/>
        <v>NORMANDIE</v>
      </c>
    </row>
    <row r="88" spans="1:15" ht="14.4">
      <c r="A88" s="17" t="s">
        <v>717</v>
      </c>
      <c r="B88" s="18" t="s">
        <v>926</v>
      </c>
      <c r="C88" s="4" t="s">
        <v>979</v>
      </c>
      <c r="D88" s="19" t="s">
        <v>2843</v>
      </c>
      <c r="E88" s="4" t="s">
        <v>986</v>
      </c>
      <c r="I88" s="17" t="s">
        <v>2719</v>
      </c>
      <c r="K88" s="4" t="s">
        <v>102</v>
      </c>
      <c r="O88" s="4" t="str">
        <f t="shared" si="0"/>
        <v>NORMANDIE</v>
      </c>
    </row>
    <row r="89" spans="1:15" ht="14.4">
      <c r="A89" s="17" t="s">
        <v>718</v>
      </c>
      <c r="B89" s="18" t="s">
        <v>927</v>
      </c>
      <c r="C89" s="4" t="s">
        <v>979</v>
      </c>
      <c r="D89" s="19" t="s">
        <v>2843</v>
      </c>
      <c r="E89" s="4" t="s">
        <v>986</v>
      </c>
      <c r="I89" s="17" t="s">
        <v>2720</v>
      </c>
      <c r="K89" s="4" t="s">
        <v>102</v>
      </c>
      <c r="O89" s="4" t="str">
        <f t="shared" si="0"/>
        <v>NORMANDIE</v>
      </c>
    </row>
    <row r="90" spans="1:15" ht="14.4">
      <c r="A90" s="17" t="s">
        <v>719</v>
      </c>
      <c r="B90" s="18" t="s">
        <v>928</v>
      </c>
      <c r="C90" s="4" t="s">
        <v>979</v>
      </c>
      <c r="D90" s="19" t="s">
        <v>2843</v>
      </c>
      <c r="E90" s="4" t="s">
        <v>986</v>
      </c>
      <c r="I90" s="17" t="s">
        <v>2721</v>
      </c>
      <c r="K90" s="4" t="s">
        <v>102</v>
      </c>
      <c r="O90" s="4" t="str">
        <f t="shared" si="0"/>
        <v>NORMANDIE</v>
      </c>
    </row>
    <row r="91" spans="1:15" ht="14.4">
      <c r="A91" s="17" t="s">
        <v>720</v>
      </c>
      <c r="B91" s="18" t="s">
        <v>929</v>
      </c>
      <c r="C91" s="4" t="s">
        <v>979</v>
      </c>
      <c r="D91" s="19" t="s">
        <v>2843</v>
      </c>
      <c r="E91" s="4" t="s">
        <v>986</v>
      </c>
      <c r="I91" s="17" t="s">
        <v>2722</v>
      </c>
      <c r="K91" s="4" t="s">
        <v>102</v>
      </c>
      <c r="O91" s="4" t="str">
        <f t="shared" si="0"/>
        <v>NORMANDIE</v>
      </c>
    </row>
    <row r="92" spans="1:15" ht="14.4">
      <c r="A92" s="17" t="s">
        <v>721</v>
      </c>
      <c r="B92" s="18" t="s">
        <v>930</v>
      </c>
      <c r="C92" s="4" t="s">
        <v>979</v>
      </c>
      <c r="D92" s="19" t="s">
        <v>2843</v>
      </c>
      <c r="E92" s="4" t="s">
        <v>986</v>
      </c>
      <c r="I92" s="17" t="s">
        <v>2723</v>
      </c>
      <c r="K92" s="4" t="s">
        <v>102</v>
      </c>
      <c r="O92" s="4" t="str">
        <f t="shared" si="0"/>
        <v>NORMANDIE</v>
      </c>
    </row>
    <row r="93" spans="1:15" ht="14.4">
      <c r="A93" s="17" t="s">
        <v>722</v>
      </c>
      <c r="B93" s="18" t="s">
        <v>931</v>
      </c>
      <c r="C93" s="4" t="s">
        <v>979</v>
      </c>
      <c r="D93" s="19" t="s">
        <v>2843</v>
      </c>
      <c r="E93" s="4" t="s">
        <v>986</v>
      </c>
      <c r="I93" s="17" t="s">
        <v>2724</v>
      </c>
      <c r="K93" s="4" t="s">
        <v>102</v>
      </c>
      <c r="O93" s="4" t="str">
        <f t="shared" si="0"/>
        <v>NORMANDIE</v>
      </c>
    </row>
    <row r="94" spans="1:15" ht="14.4">
      <c r="A94" s="17" t="s">
        <v>723</v>
      </c>
      <c r="B94" s="18" t="s">
        <v>932</v>
      </c>
      <c r="C94" s="4" t="s">
        <v>979</v>
      </c>
      <c r="D94" s="19" t="s">
        <v>2843</v>
      </c>
      <c r="E94" s="4" t="s">
        <v>986</v>
      </c>
      <c r="I94" s="17" t="s">
        <v>2725</v>
      </c>
      <c r="K94" s="4" t="s">
        <v>102</v>
      </c>
      <c r="O94" s="4" t="str">
        <f t="shared" si="0"/>
        <v>NORMANDIE</v>
      </c>
    </row>
    <row r="95" spans="1:15" ht="14.4">
      <c r="A95" s="17" t="s">
        <v>724</v>
      </c>
      <c r="B95" s="18" t="s">
        <v>933</v>
      </c>
      <c r="C95" s="4" t="s">
        <v>979</v>
      </c>
      <c r="D95" s="19" t="s">
        <v>2843</v>
      </c>
      <c r="E95" s="4" t="s">
        <v>986</v>
      </c>
      <c r="I95" s="17" t="s">
        <v>2726</v>
      </c>
      <c r="K95" s="4" t="s">
        <v>102</v>
      </c>
      <c r="O95" s="4" t="str">
        <f t="shared" ref="O95:O156" si="1">UPPER(D67)</f>
        <v>NORMANDIE</v>
      </c>
    </row>
    <row r="96" spans="1:15" ht="14.4">
      <c r="A96" s="17" t="s">
        <v>725</v>
      </c>
      <c r="B96" s="18" t="s">
        <v>934</v>
      </c>
      <c r="C96" s="4" t="s">
        <v>979</v>
      </c>
      <c r="D96" s="19" t="s">
        <v>2843</v>
      </c>
      <c r="E96" s="4" t="s">
        <v>986</v>
      </c>
      <c r="I96" s="17" t="s">
        <v>2727</v>
      </c>
      <c r="K96" s="4" t="s">
        <v>102</v>
      </c>
      <c r="O96" s="4" t="str">
        <f t="shared" si="1"/>
        <v>NORMANDIE</v>
      </c>
    </row>
    <row r="97" spans="1:15" ht="14.4">
      <c r="A97" s="17" t="s">
        <v>726</v>
      </c>
      <c r="B97" s="18" t="s">
        <v>935</v>
      </c>
      <c r="C97" s="4" t="s">
        <v>979</v>
      </c>
      <c r="D97" s="19" t="s">
        <v>2843</v>
      </c>
      <c r="E97" s="4" t="s">
        <v>986</v>
      </c>
      <c r="I97" s="17" t="s">
        <v>2728</v>
      </c>
      <c r="K97" s="4" t="s">
        <v>102</v>
      </c>
      <c r="O97" s="4" t="str">
        <f t="shared" si="1"/>
        <v>NORMANDIE</v>
      </c>
    </row>
    <row r="98" spans="1:15" ht="14.4">
      <c r="A98" s="17" t="s">
        <v>727</v>
      </c>
      <c r="B98" s="18" t="s">
        <v>936</v>
      </c>
      <c r="C98" s="4" t="s">
        <v>979</v>
      </c>
      <c r="D98" s="19" t="s">
        <v>2843</v>
      </c>
      <c r="E98" s="4" t="s">
        <v>986</v>
      </c>
      <c r="I98" s="17" t="s">
        <v>2729</v>
      </c>
      <c r="K98" s="4" t="s">
        <v>102</v>
      </c>
      <c r="O98" s="4" t="str">
        <f t="shared" si="1"/>
        <v>NORMANDIE</v>
      </c>
    </row>
    <row r="99" spans="1:15" ht="14.4">
      <c r="A99" s="17" t="s">
        <v>728</v>
      </c>
      <c r="B99" s="18" t="s">
        <v>937</v>
      </c>
      <c r="C99" s="4" t="s">
        <v>979</v>
      </c>
      <c r="D99" s="19" t="s">
        <v>2843</v>
      </c>
      <c r="E99" s="4" t="s">
        <v>986</v>
      </c>
      <c r="I99" s="17" t="s">
        <v>2730</v>
      </c>
      <c r="K99" s="4" t="s">
        <v>102</v>
      </c>
      <c r="O99" s="4" t="str">
        <f t="shared" si="1"/>
        <v>NORMANDIE</v>
      </c>
    </row>
    <row r="100" spans="1:15" ht="14.4">
      <c r="A100" s="17" t="s">
        <v>729</v>
      </c>
      <c r="B100" s="18" t="s">
        <v>938</v>
      </c>
      <c r="C100" s="4" t="s">
        <v>979</v>
      </c>
      <c r="D100" s="19" t="s">
        <v>2843</v>
      </c>
      <c r="E100" s="4" t="s">
        <v>986</v>
      </c>
      <c r="I100" s="17" t="s">
        <v>2731</v>
      </c>
      <c r="K100" s="4" t="s">
        <v>102</v>
      </c>
      <c r="O100" s="4" t="str">
        <f t="shared" si="1"/>
        <v>NORMANDIE</v>
      </c>
    </row>
    <row r="101" spans="1:15" ht="14.4">
      <c r="A101" s="17" t="s">
        <v>730</v>
      </c>
      <c r="B101" s="18" t="s">
        <v>939</v>
      </c>
      <c r="C101" s="4" t="s">
        <v>979</v>
      </c>
      <c r="D101" s="19" t="s">
        <v>2843</v>
      </c>
      <c r="E101" s="4" t="s">
        <v>986</v>
      </c>
      <c r="I101" s="17" t="s">
        <v>2732</v>
      </c>
      <c r="K101" s="4" t="s">
        <v>102</v>
      </c>
      <c r="O101" s="4" t="str">
        <f t="shared" si="1"/>
        <v>NORMANDIE</v>
      </c>
    </row>
    <row r="102" spans="1:15" ht="14.4">
      <c r="A102" s="17" t="s">
        <v>731</v>
      </c>
      <c r="B102" s="18" t="s">
        <v>940</v>
      </c>
      <c r="C102" s="4" t="s">
        <v>979</v>
      </c>
      <c r="D102" s="19" t="s">
        <v>2843</v>
      </c>
      <c r="E102" s="4" t="s">
        <v>986</v>
      </c>
      <c r="I102" s="17" t="s">
        <v>2733</v>
      </c>
      <c r="K102" s="4" t="s">
        <v>102</v>
      </c>
      <c r="O102" s="4" t="str">
        <f t="shared" si="1"/>
        <v>NORMANDIE</v>
      </c>
    </row>
    <row r="103" spans="1:15" ht="14.4">
      <c r="A103" s="17" t="s">
        <v>732</v>
      </c>
      <c r="B103" s="18" t="s">
        <v>941</v>
      </c>
      <c r="C103" s="4" t="s">
        <v>979</v>
      </c>
      <c r="D103" s="19" t="s">
        <v>2843</v>
      </c>
      <c r="E103" s="4" t="s">
        <v>986</v>
      </c>
      <c r="I103" s="17" t="s">
        <v>2734</v>
      </c>
      <c r="K103" s="4" t="s">
        <v>102</v>
      </c>
      <c r="O103" s="4" t="str">
        <f t="shared" si="1"/>
        <v>NORMANDIE</v>
      </c>
    </row>
    <row r="104" spans="1:15" ht="14.4">
      <c r="A104" s="17" t="s">
        <v>1021</v>
      </c>
      <c r="B104" s="20" t="s">
        <v>745</v>
      </c>
      <c r="C104" s="4" t="s">
        <v>980</v>
      </c>
      <c r="D104" s="19" t="s">
        <v>2838</v>
      </c>
      <c r="E104" s="4" t="s">
        <v>987</v>
      </c>
      <c r="I104" s="17" t="s">
        <v>2735</v>
      </c>
      <c r="K104" s="4" t="s">
        <v>102</v>
      </c>
      <c r="O104" s="4" t="str">
        <f t="shared" si="1"/>
        <v>NORMANDIE</v>
      </c>
    </row>
    <row r="105" spans="1:15" ht="14.4">
      <c r="A105" s="17" t="s">
        <v>1000</v>
      </c>
      <c r="B105" s="20" t="s">
        <v>753</v>
      </c>
      <c r="C105" s="4" t="s">
        <v>980</v>
      </c>
      <c r="D105" s="19" t="s">
        <v>2838</v>
      </c>
      <c r="E105" s="4" t="s">
        <v>987</v>
      </c>
      <c r="I105" s="17" t="s">
        <v>2736</v>
      </c>
      <c r="K105" s="4" t="s">
        <v>102</v>
      </c>
      <c r="O105" s="4" t="str">
        <f t="shared" si="1"/>
        <v>NORMANDIE</v>
      </c>
    </row>
    <row r="106" spans="1:15" ht="14.4">
      <c r="A106" s="17" t="s">
        <v>1001</v>
      </c>
      <c r="B106" s="20" t="s">
        <v>756</v>
      </c>
      <c r="C106" s="4" t="s">
        <v>980</v>
      </c>
      <c r="D106" s="19" t="s">
        <v>2838</v>
      </c>
      <c r="E106" s="4" t="s">
        <v>987</v>
      </c>
      <c r="I106" s="17" t="s">
        <v>2737</v>
      </c>
      <c r="K106" s="4" t="s">
        <v>102</v>
      </c>
      <c r="O106" s="4" t="str">
        <f t="shared" si="1"/>
        <v>NORMANDIE</v>
      </c>
    </row>
    <row r="107" spans="1:15" ht="14.4">
      <c r="A107" s="17" t="s">
        <v>1002</v>
      </c>
      <c r="B107" s="18" t="s">
        <v>734</v>
      </c>
      <c r="C107" s="4" t="s">
        <v>980</v>
      </c>
      <c r="D107" s="19" t="s">
        <v>2838</v>
      </c>
      <c r="E107" s="4" t="s">
        <v>987</v>
      </c>
      <c r="I107" s="17" t="s">
        <v>2738</v>
      </c>
      <c r="K107" s="4" t="s">
        <v>102</v>
      </c>
      <c r="O107" s="4" t="str">
        <f t="shared" si="1"/>
        <v>NORMANDIE</v>
      </c>
    </row>
    <row r="108" spans="1:15" ht="14.4">
      <c r="A108" s="17" t="s">
        <v>1003</v>
      </c>
      <c r="B108" s="20" t="s">
        <v>761</v>
      </c>
      <c r="C108" s="4" t="s">
        <v>980</v>
      </c>
      <c r="D108" s="19" t="s">
        <v>2838</v>
      </c>
      <c r="E108" s="4" t="s">
        <v>987</v>
      </c>
      <c r="I108" s="17" t="s">
        <v>2739</v>
      </c>
      <c r="K108" s="4" t="s">
        <v>102</v>
      </c>
      <c r="O108" s="4" t="str">
        <f t="shared" si="1"/>
        <v>NORMANDIE</v>
      </c>
    </row>
    <row r="109" spans="1:15" ht="14.4">
      <c r="A109" s="17" t="s">
        <v>1004</v>
      </c>
      <c r="B109" s="20" t="s">
        <v>762</v>
      </c>
      <c r="C109" s="4" t="s">
        <v>980</v>
      </c>
      <c r="D109" s="19" t="s">
        <v>2838</v>
      </c>
      <c r="E109" s="4" t="s">
        <v>987</v>
      </c>
      <c r="I109" s="17" t="s">
        <v>2740</v>
      </c>
      <c r="K109" s="4" t="s">
        <v>102</v>
      </c>
      <c r="O109" s="4" t="str">
        <f t="shared" si="1"/>
        <v>NORMANDIE</v>
      </c>
    </row>
    <row r="110" spans="1:15" ht="14.4">
      <c r="A110" s="17" t="s">
        <v>1005</v>
      </c>
      <c r="B110" s="20" t="s">
        <v>758</v>
      </c>
      <c r="C110" s="4" t="s">
        <v>980</v>
      </c>
      <c r="D110" s="19" t="s">
        <v>2838</v>
      </c>
      <c r="E110" s="4" t="s">
        <v>987</v>
      </c>
      <c r="I110" s="17" t="s">
        <v>2741</v>
      </c>
      <c r="K110" s="4" t="s">
        <v>102</v>
      </c>
      <c r="O110" s="4" t="str">
        <f t="shared" si="1"/>
        <v>NORMANDIE</v>
      </c>
    </row>
    <row r="111" spans="1:15" ht="14.4">
      <c r="A111" s="17" t="s">
        <v>1006</v>
      </c>
      <c r="B111" s="20" t="s">
        <v>760</v>
      </c>
      <c r="C111" s="4" t="s">
        <v>980</v>
      </c>
      <c r="D111" s="19" t="s">
        <v>2838</v>
      </c>
      <c r="E111" s="4" t="s">
        <v>987</v>
      </c>
      <c r="I111" s="17" t="s">
        <v>2742</v>
      </c>
      <c r="K111" s="4" t="s">
        <v>102</v>
      </c>
      <c r="O111" s="4" t="str">
        <f t="shared" si="1"/>
        <v>NORMANDIE</v>
      </c>
    </row>
    <row r="112" spans="1:15" ht="14.4">
      <c r="A112" s="17" t="s">
        <v>1007</v>
      </c>
      <c r="B112" s="20" t="s">
        <v>746</v>
      </c>
      <c r="C112" s="4" t="s">
        <v>980</v>
      </c>
      <c r="D112" s="19" t="s">
        <v>2838</v>
      </c>
      <c r="E112" s="4" t="s">
        <v>987</v>
      </c>
      <c r="I112" s="17" t="s">
        <v>2743</v>
      </c>
      <c r="K112" s="4" t="s">
        <v>102</v>
      </c>
      <c r="O112" s="4" t="str">
        <f t="shared" si="1"/>
        <v>NORMANDIE</v>
      </c>
    </row>
    <row r="113" spans="1:15" ht="14.4">
      <c r="A113" s="17" t="s">
        <v>1008</v>
      </c>
      <c r="B113" s="20" t="s">
        <v>754</v>
      </c>
      <c r="C113" s="4" t="s">
        <v>980</v>
      </c>
      <c r="D113" s="19" t="s">
        <v>2838</v>
      </c>
      <c r="E113" s="4" t="s">
        <v>987</v>
      </c>
      <c r="I113" s="17" t="s">
        <v>2744</v>
      </c>
      <c r="K113" s="4" t="s">
        <v>102</v>
      </c>
      <c r="O113" s="4" t="str">
        <f t="shared" si="1"/>
        <v>NORMANDIE</v>
      </c>
    </row>
    <row r="114" spans="1:15" ht="14.4">
      <c r="A114" s="17" t="s">
        <v>1022</v>
      </c>
      <c r="B114" s="18" t="s">
        <v>737</v>
      </c>
      <c r="C114" s="4" t="s">
        <v>980</v>
      </c>
      <c r="D114" s="19" t="s">
        <v>2838</v>
      </c>
      <c r="E114" s="4" t="s">
        <v>987</v>
      </c>
      <c r="I114" s="17" t="s">
        <v>2745</v>
      </c>
      <c r="K114" s="4" t="s">
        <v>102</v>
      </c>
      <c r="O114" s="4" t="str">
        <f t="shared" si="1"/>
        <v>NORMANDIE</v>
      </c>
    </row>
    <row r="115" spans="1:15" ht="14.4">
      <c r="A115" s="17" t="s">
        <v>1009</v>
      </c>
      <c r="B115" s="20" t="s">
        <v>750</v>
      </c>
      <c r="C115" s="4" t="s">
        <v>980</v>
      </c>
      <c r="D115" s="19" t="s">
        <v>2838</v>
      </c>
      <c r="E115" s="4" t="s">
        <v>987</v>
      </c>
      <c r="I115" s="17" t="s">
        <v>2746</v>
      </c>
      <c r="K115" s="4" t="s">
        <v>102</v>
      </c>
      <c r="O115" s="4" t="str">
        <f t="shared" si="1"/>
        <v>NORMANDIE</v>
      </c>
    </row>
    <row r="116" spans="1:15" ht="14.4">
      <c r="A116" s="17" t="s">
        <v>1010</v>
      </c>
      <c r="B116" s="18" t="s">
        <v>735</v>
      </c>
      <c r="C116" s="4" t="s">
        <v>980</v>
      </c>
      <c r="D116" s="19" t="s">
        <v>2838</v>
      </c>
      <c r="E116" s="4" t="s">
        <v>987</v>
      </c>
      <c r="I116" s="17" t="s">
        <v>2747</v>
      </c>
      <c r="K116" s="4" t="s">
        <v>102</v>
      </c>
      <c r="O116" s="4" t="str">
        <f t="shared" si="1"/>
        <v>NORMANDIE</v>
      </c>
    </row>
    <row r="117" spans="1:15" ht="14.4">
      <c r="A117" s="17" t="s">
        <v>1011</v>
      </c>
      <c r="B117" s="20" t="s">
        <v>748</v>
      </c>
      <c r="C117" s="4" t="s">
        <v>980</v>
      </c>
      <c r="D117" s="19" t="s">
        <v>2838</v>
      </c>
      <c r="E117" s="4" t="s">
        <v>987</v>
      </c>
      <c r="I117" s="17" t="s">
        <v>2748</v>
      </c>
      <c r="K117" s="4" t="s">
        <v>102</v>
      </c>
      <c r="O117" s="4" t="str">
        <f t="shared" si="1"/>
        <v>NORMANDIE</v>
      </c>
    </row>
    <row r="118" spans="1:15" ht="14.4">
      <c r="A118" s="17" t="s">
        <v>1023</v>
      </c>
      <c r="B118" s="18" t="s">
        <v>736</v>
      </c>
      <c r="C118" s="4" t="s">
        <v>980</v>
      </c>
      <c r="D118" s="19" t="s">
        <v>2838</v>
      </c>
      <c r="E118" s="4" t="s">
        <v>987</v>
      </c>
      <c r="I118" s="17" t="s">
        <v>2749</v>
      </c>
      <c r="K118" s="4" t="s">
        <v>102</v>
      </c>
      <c r="O118" s="4" t="str">
        <f t="shared" si="1"/>
        <v>NORMANDIE</v>
      </c>
    </row>
    <row r="119" spans="1:15" ht="14.4">
      <c r="A119" s="17" t="s">
        <v>1012</v>
      </c>
      <c r="B119" s="18" t="s">
        <v>740</v>
      </c>
      <c r="C119" s="4" t="s">
        <v>980</v>
      </c>
      <c r="D119" s="19" t="s">
        <v>2838</v>
      </c>
      <c r="E119" s="4" t="s">
        <v>987</v>
      </c>
      <c r="I119" s="17" t="s">
        <v>2750</v>
      </c>
      <c r="K119" s="4" t="s">
        <v>102</v>
      </c>
      <c r="O119" s="4" t="str">
        <f t="shared" si="1"/>
        <v>NORMANDIE</v>
      </c>
    </row>
    <row r="120" spans="1:15" ht="14.4">
      <c r="A120" s="17" t="s">
        <v>1013</v>
      </c>
      <c r="B120" s="20" t="s">
        <v>742</v>
      </c>
      <c r="C120" s="4" t="s">
        <v>980</v>
      </c>
      <c r="D120" s="19" t="s">
        <v>2838</v>
      </c>
      <c r="E120" s="4" t="s">
        <v>987</v>
      </c>
      <c r="I120" s="17" t="s">
        <v>2751</v>
      </c>
      <c r="K120" s="4" t="s">
        <v>102</v>
      </c>
      <c r="O120" s="4" t="str">
        <f t="shared" si="1"/>
        <v>NORMANDIE</v>
      </c>
    </row>
    <row r="121" spans="1:15" ht="14.4">
      <c r="A121" s="17" t="s">
        <v>1014</v>
      </c>
      <c r="B121" s="18" t="s">
        <v>739</v>
      </c>
      <c r="C121" s="4" t="s">
        <v>980</v>
      </c>
      <c r="D121" s="19" t="s">
        <v>2838</v>
      </c>
      <c r="E121" s="4" t="s">
        <v>987</v>
      </c>
      <c r="I121" s="17" t="s">
        <v>2752</v>
      </c>
      <c r="K121" s="4" t="s">
        <v>102</v>
      </c>
      <c r="O121" s="4" t="str">
        <f t="shared" si="1"/>
        <v>NORMANDIE</v>
      </c>
    </row>
    <row r="122" spans="1:15" ht="14.4">
      <c r="A122" s="17" t="s">
        <v>1015</v>
      </c>
      <c r="B122" s="20" t="s">
        <v>757</v>
      </c>
      <c r="C122" s="4" t="s">
        <v>980</v>
      </c>
      <c r="D122" s="19" t="s">
        <v>2838</v>
      </c>
      <c r="E122" s="4" t="s">
        <v>987</v>
      </c>
      <c r="I122" s="17" t="s">
        <v>2753</v>
      </c>
      <c r="K122" s="4" t="s">
        <v>102</v>
      </c>
      <c r="O122" s="4" t="str">
        <f t="shared" si="1"/>
        <v>NORMANDIE</v>
      </c>
    </row>
    <row r="123" spans="1:15" ht="14.4">
      <c r="A123" s="17" t="s">
        <v>1016</v>
      </c>
      <c r="B123" s="18" t="s">
        <v>741</v>
      </c>
      <c r="C123" s="4" t="s">
        <v>980</v>
      </c>
      <c r="D123" s="19" t="s">
        <v>2838</v>
      </c>
      <c r="E123" s="4" t="s">
        <v>987</v>
      </c>
      <c r="I123" s="17" t="s">
        <v>2754</v>
      </c>
      <c r="K123" s="4" t="s">
        <v>102</v>
      </c>
      <c r="O123" s="4" t="str">
        <f t="shared" si="1"/>
        <v>NORMANDIE</v>
      </c>
    </row>
    <row r="124" spans="1:15" ht="14.4">
      <c r="A124" s="17" t="s">
        <v>1017</v>
      </c>
      <c r="B124" s="20" t="s">
        <v>751</v>
      </c>
      <c r="C124" s="4" t="s">
        <v>980</v>
      </c>
      <c r="D124" s="19" t="s">
        <v>2838</v>
      </c>
      <c r="E124" s="4" t="s">
        <v>987</v>
      </c>
      <c r="I124" s="17" t="s">
        <v>2755</v>
      </c>
      <c r="K124" s="4" t="s">
        <v>102</v>
      </c>
      <c r="O124" s="4" t="str">
        <f t="shared" si="1"/>
        <v>NORMANDIE</v>
      </c>
    </row>
    <row r="125" spans="1:15" ht="14.4">
      <c r="A125" s="17" t="s">
        <v>1018</v>
      </c>
      <c r="B125" s="20" t="s">
        <v>755</v>
      </c>
      <c r="C125" s="4" t="s">
        <v>980</v>
      </c>
      <c r="D125" s="19" t="s">
        <v>2838</v>
      </c>
      <c r="E125" s="4" t="s">
        <v>987</v>
      </c>
      <c r="I125" s="17" t="s">
        <v>2756</v>
      </c>
      <c r="K125" s="4" t="s">
        <v>102</v>
      </c>
      <c r="O125" s="4" t="str">
        <f t="shared" si="1"/>
        <v>NORMANDIE</v>
      </c>
    </row>
    <row r="126" spans="1:15" ht="14.4">
      <c r="A126" s="17" t="s">
        <v>1019</v>
      </c>
      <c r="B126" s="18" t="s">
        <v>733</v>
      </c>
      <c r="C126" s="4" t="s">
        <v>980</v>
      </c>
      <c r="D126" s="19" t="s">
        <v>2838</v>
      </c>
      <c r="E126" s="4" t="s">
        <v>987</v>
      </c>
      <c r="I126" s="17" t="s">
        <v>2757</v>
      </c>
      <c r="K126" s="4" t="s">
        <v>102</v>
      </c>
      <c r="O126" s="4" t="str">
        <f t="shared" si="1"/>
        <v>NORMANDIE</v>
      </c>
    </row>
    <row r="127" spans="1:15" ht="14.4">
      <c r="A127" s="17" t="s">
        <v>1020</v>
      </c>
      <c r="B127" s="20" t="s">
        <v>744</v>
      </c>
      <c r="C127" s="4" t="s">
        <v>980</v>
      </c>
      <c r="D127" s="19" t="s">
        <v>2838</v>
      </c>
      <c r="E127" s="4" t="s">
        <v>987</v>
      </c>
      <c r="I127" s="17" t="s">
        <v>2758</v>
      </c>
      <c r="K127" s="4" t="s">
        <v>102</v>
      </c>
      <c r="O127" s="4" t="str">
        <f t="shared" si="1"/>
        <v>NORMANDIE</v>
      </c>
    </row>
    <row r="128" spans="1:15" ht="14.4">
      <c r="A128" s="17" t="s">
        <v>865</v>
      </c>
      <c r="B128" s="20" t="s">
        <v>764</v>
      </c>
      <c r="C128" s="4" t="s">
        <v>980</v>
      </c>
      <c r="D128" s="19" t="s">
        <v>2838</v>
      </c>
      <c r="E128" s="4" t="s">
        <v>987</v>
      </c>
      <c r="I128" s="17" t="s">
        <v>2759</v>
      </c>
      <c r="K128" s="4" t="s">
        <v>102</v>
      </c>
      <c r="O128" s="4" t="str">
        <f t="shared" si="1"/>
        <v>NORMANDIE</v>
      </c>
    </row>
    <row r="129" spans="1:15" ht="14.4">
      <c r="A129" s="17" t="s">
        <v>1042</v>
      </c>
      <c r="B129" s="20" t="s">
        <v>775</v>
      </c>
      <c r="C129" s="4" t="s">
        <v>980</v>
      </c>
      <c r="D129" s="19" t="s">
        <v>2839</v>
      </c>
      <c r="E129" s="4" t="s">
        <v>987</v>
      </c>
      <c r="I129" s="17" t="s">
        <v>2760</v>
      </c>
      <c r="K129" s="4" t="s">
        <v>102</v>
      </c>
      <c r="O129" s="4" t="str">
        <f t="shared" si="1"/>
        <v>NORMANDIE</v>
      </c>
    </row>
    <row r="130" spans="1:15" ht="14.4">
      <c r="A130" s="17" t="s">
        <v>1024</v>
      </c>
      <c r="B130" s="20" t="s">
        <v>787</v>
      </c>
      <c r="C130" s="4" t="s">
        <v>980</v>
      </c>
      <c r="D130" s="19" t="s">
        <v>2839</v>
      </c>
      <c r="E130" s="4" t="s">
        <v>987</v>
      </c>
      <c r="I130" s="17" t="s">
        <v>2761</v>
      </c>
      <c r="K130" s="4" t="s">
        <v>102</v>
      </c>
      <c r="O130" s="4" t="str">
        <f t="shared" si="1"/>
        <v>NORMANDIE</v>
      </c>
    </row>
    <row r="131" spans="1:15" ht="14.4">
      <c r="A131" s="17" t="s">
        <v>1025</v>
      </c>
      <c r="B131" s="20" t="s">
        <v>786</v>
      </c>
      <c r="C131" s="4" t="s">
        <v>980</v>
      </c>
      <c r="D131" s="19" t="s">
        <v>2839</v>
      </c>
      <c r="E131" s="4" t="s">
        <v>987</v>
      </c>
      <c r="I131" s="17" t="s">
        <v>2762</v>
      </c>
      <c r="K131" s="4" t="s">
        <v>102</v>
      </c>
      <c r="O131" s="4" t="str">
        <f t="shared" si="1"/>
        <v>NORMANDIE</v>
      </c>
    </row>
    <row r="132" spans="1:15" ht="14.4">
      <c r="A132" s="17" t="s">
        <v>1026</v>
      </c>
      <c r="B132" s="20" t="s">
        <v>788</v>
      </c>
      <c r="C132" s="4" t="s">
        <v>980</v>
      </c>
      <c r="D132" s="19" t="s">
        <v>2839</v>
      </c>
      <c r="E132" s="4" t="s">
        <v>987</v>
      </c>
      <c r="I132" s="17" t="s">
        <v>2763</v>
      </c>
      <c r="K132" s="4" t="s">
        <v>102</v>
      </c>
      <c r="O132" s="4" t="str">
        <f t="shared" si="1"/>
        <v>DÉPARTEMENT DU CALVADOS</v>
      </c>
    </row>
    <row r="133" spans="1:15" ht="14.4">
      <c r="A133" s="17" t="s">
        <v>1027</v>
      </c>
      <c r="B133" s="20" t="s">
        <v>781</v>
      </c>
      <c r="C133" s="4" t="s">
        <v>980</v>
      </c>
      <c r="D133" s="19" t="s">
        <v>2839</v>
      </c>
      <c r="E133" s="4" t="s">
        <v>987</v>
      </c>
      <c r="I133" s="17" t="s">
        <v>2764</v>
      </c>
      <c r="K133" s="4" t="s">
        <v>102</v>
      </c>
      <c r="O133" s="4" t="str">
        <f t="shared" si="1"/>
        <v>DÉPARTEMENT DU CALVADOS</v>
      </c>
    </row>
    <row r="134" spans="1:15" ht="14.4">
      <c r="A134" s="17" t="s">
        <v>1028</v>
      </c>
      <c r="B134" s="20" t="s">
        <v>765</v>
      </c>
      <c r="C134" s="4" t="s">
        <v>980</v>
      </c>
      <c r="D134" s="19" t="s">
        <v>2839</v>
      </c>
      <c r="E134" s="4" t="s">
        <v>987</v>
      </c>
      <c r="I134" s="17" t="s">
        <v>2765</v>
      </c>
      <c r="K134" s="4" t="s">
        <v>102</v>
      </c>
      <c r="O134" s="4" t="str">
        <f t="shared" si="1"/>
        <v>DÉPARTEMENT DU CALVADOS</v>
      </c>
    </row>
    <row r="135" spans="1:15" ht="14.4">
      <c r="A135" s="17" t="s">
        <v>1029</v>
      </c>
      <c r="B135" s="20" t="s">
        <v>785</v>
      </c>
      <c r="C135" s="4" t="s">
        <v>980</v>
      </c>
      <c r="D135" s="19" t="s">
        <v>2839</v>
      </c>
      <c r="E135" s="4" t="s">
        <v>987</v>
      </c>
      <c r="I135" s="17" t="s">
        <v>2766</v>
      </c>
      <c r="K135" s="4" t="s">
        <v>102</v>
      </c>
      <c r="O135" s="4" t="str">
        <f t="shared" si="1"/>
        <v>DÉPARTEMENT DU CALVADOS</v>
      </c>
    </row>
    <row r="136" spans="1:15" ht="14.4">
      <c r="A136" s="17" t="s">
        <v>1030</v>
      </c>
      <c r="B136" s="20" t="s">
        <v>768</v>
      </c>
      <c r="C136" s="4" t="s">
        <v>980</v>
      </c>
      <c r="D136" s="19" t="s">
        <v>2839</v>
      </c>
      <c r="E136" s="4" t="s">
        <v>987</v>
      </c>
      <c r="I136" s="17" t="s">
        <v>2767</v>
      </c>
      <c r="K136" s="4" t="s">
        <v>102</v>
      </c>
      <c r="O136" s="4" t="str">
        <f t="shared" si="1"/>
        <v>DÉPARTEMENT DU CALVADOS</v>
      </c>
    </row>
    <row r="137" spans="1:15" ht="14.4">
      <c r="A137" s="17" t="s">
        <v>1043</v>
      </c>
      <c r="B137" s="20" t="s">
        <v>767</v>
      </c>
      <c r="C137" s="4" t="s">
        <v>980</v>
      </c>
      <c r="D137" s="19" t="s">
        <v>2839</v>
      </c>
      <c r="E137" s="4" t="s">
        <v>987</v>
      </c>
      <c r="I137" s="17" t="s">
        <v>2768</v>
      </c>
      <c r="K137" s="4" t="s">
        <v>102</v>
      </c>
      <c r="O137" s="4" t="str">
        <f t="shared" si="1"/>
        <v>DÉPARTEMENT DU CALVADOS</v>
      </c>
    </row>
    <row r="138" spans="1:15" ht="14.4">
      <c r="A138" s="17" t="s">
        <v>1044</v>
      </c>
      <c r="B138" s="20" t="s">
        <v>769</v>
      </c>
      <c r="C138" s="4" t="s">
        <v>980</v>
      </c>
      <c r="D138" s="19" t="s">
        <v>2839</v>
      </c>
      <c r="E138" s="4" t="s">
        <v>987</v>
      </c>
      <c r="I138" s="17"/>
      <c r="O138" s="4" t="str">
        <f t="shared" si="1"/>
        <v>DÉPARTEMENT DU CALVADOS</v>
      </c>
    </row>
    <row r="139" spans="1:15" ht="14.4">
      <c r="A139" s="17" t="s">
        <v>1045</v>
      </c>
      <c r="B139" s="20" t="s">
        <v>771</v>
      </c>
      <c r="C139" s="4" t="s">
        <v>980</v>
      </c>
      <c r="D139" s="19" t="s">
        <v>2839</v>
      </c>
      <c r="E139" s="4" t="s">
        <v>987</v>
      </c>
      <c r="I139" s="17"/>
      <c r="O139" s="4" t="str">
        <f t="shared" si="1"/>
        <v>DÉPARTEMENT DU CALVADOS</v>
      </c>
    </row>
    <row r="140" spans="1:15" ht="14.4">
      <c r="A140" s="17" t="s">
        <v>1031</v>
      </c>
      <c r="B140" s="20" t="s">
        <v>777</v>
      </c>
      <c r="C140" s="4" t="s">
        <v>980</v>
      </c>
      <c r="D140" s="19" t="s">
        <v>2839</v>
      </c>
      <c r="E140" s="4" t="s">
        <v>987</v>
      </c>
      <c r="I140" s="17"/>
      <c r="O140" s="4" t="str">
        <f t="shared" si="1"/>
        <v>DÉPARTEMENT DU CALVADOS</v>
      </c>
    </row>
    <row r="141" spans="1:15" ht="14.4">
      <c r="A141" s="17" t="s">
        <v>1032</v>
      </c>
      <c r="B141" s="20" t="s">
        <v>773</v>
      </c>
      <c r="C141" s="4" t="s">
        <v>980</v>
      </c>
      <c r="D141" s="19" t="s">
        <v>2839</v>
      </c>
      <c r="E141" s="4" t="s">
        <v>987</v>
      </c>
      <c r="I141" s="17"/>
      <c r="O141" s="4" t="str">
        <f t="shared" si="1"/>
        <v>DÉPARTEMENT DU CALVADOS</v>
      </c>
    </row>
    <row r="142" spans="1:15" ht="14.4">
      <c r="A142" s="17" t="s">
        <v>1033</v>
      </c>
      <c r="B142" s="20" t="s">
        <v>783</v>
      </c>
      <c r="C142" s="4" t="s">
        <v>980</v>
      </c>
      <c r="D142" s="19" t="s">
        <v>2839</v>
      </c>
      <c r="E142" s="4" t="s">
        <v>987</v>
      </c>
      <c r="I142" s="17"/>
      <c r="O142" s="4" t="str">
        <f t="shared" si="1"/>
        <v>DÉPARTEMENT DU CALVADOS</v>
      </c>
    </row>
    <row r="143" spans="1:15" ht="14.4">
      <c r="A143" s="17" t="s">
        <v>1046</v>
      </c>
      <c r="B143" s="20" t="s">
        <v>770</v>
      </c>
      <c r="C143" s="4" t="s">
        <v>980</v>
      </c>
      <c r="D143" s="19" t="s">
        <v>2839</v>
      </c>
      <c r="E143" s="4" t="s">
        <v>987</v>
      </c>
      <c r="O143" s="4" t="str">
        <f t="shared" si="1"/>
        <v>DÉPARTEMENT DU CALVADOS</v>
      </c>
    </row>
    <row r="144" spans="1:15" ht="14.4">
      <c r="A144" s="17" t="s">
        <v>1034</v>
      </c>
      <c r="B144" s="20" t="s">
        <v>772</v>
      </c>
      <c r="C144" s="4" t="s">
        <v>980</v>
      </c>
      <c r="D144" s="19" t="s">
        <v>2839</v>
      </c>
      <c r="E144" s="4" t="s">
        <v>987</v>
      </c>
      <c r="O144" s="4" t="str">
        <f t="shared" si="1"/>
        <v>DÉPARTEMENT DU CALVADOS</v>
      </c>
    </row>
    <row r="145" spans="1:15" ht="14.4">
      <c r="A145" s="17" t="s">
        <v>1035</v>
      </c>
      <c r="B145" s="20" t="s">
        <v>789</v>
      </c>
      <c r="C145" s="4" t="s">
        <v>980</v>
      </c>
      <c r="D145" s="19" t="s">
        <v>2839</v>
      </c>
      <c r="E145" s="4" t="s">
        <v>987</v>
      </c>
      <c r="O145" s="4" t="str">
        <f t="shared" si="1"/>
        <v>DÉPARTEMENT DU CALVADOS</v>
      </c>
    </row>
    <row r="146" spans="1:15" ht="14.4">
      <c r="A146" s="17" t="s">
        <v>1036</v>
      </c>
      <c r="B146" s="20" t="s">
        <v>780</v>
      </c>
      <c r="C146" s="4" t="s">
        <v>980</v>
      </c>
      <c r="D146" s="19" t="s">
        <v>2839</v>
      </c>
      <c r="E146" s="4" t="s">
        <v>987</v>
      </c>
      <c r="O146" s="4" t="str">
        <f t="shared" si="1"/>
        <v>DÉPARTEMENT DU CALVADOS</v>
      </c>
    </row>
    <row r="147" spans="1:15" ht="14.4">
      <c r="A147" s="17" t="s">
        <v>1037</v>
      </c>
      <c r="B147" s="20" t="s">
        <v>774</v>
      </c>
      <c r="C147" s="4" t="s">
        <v>980</v>
      </c>
      <c r="D147" s="19" t="s">
        <v>2839</v>
      </c>
      <c r="E147" s="4" t="s">
        <v>987</v>
      </c>
      <c r="O147" s="4" t="str">
        <f t="shared" si="1"/>
        <v>DÉPARTEMENT DU CALVADOS</v>
      </c>
    </row>
    <row r="148" spans="1:15" ht="14.4">
      <c r="A148" s="17" t="s">
        <v>1038</v>
      </c>
      <c r="B148" s="20" t="s">
        <v>766</v>
      </c>
      <c r="C148" s="4" t="s">
        <v>980</v>
      </c>
      <c r="D148" s="19" t="s">
        <v>2839</v>
      </c>
      <c r="E148" s="4" t="s">
        <v>987</v>
      </c>
      <c r="O148" s="4" t="str">
        <f t="shared" si="1"/>
        <v>DÉPARTEMENT DU CALVADOS</v>
      </c>
    </row>
    <row r="149" spans="1:15" ht="14.4">
      <c r="A149" s="17" t="s">
        <v>1039</v>
      </c>
      <c r="B149" s="20" t="s">
        <v>782</v>
      </c>
      <c r="C149" s="4" t="s">
        <v>980</v>
      </c>
      <c r="D149" s="19" t="s">
        <v>2839</v>
      </c>
      <c r="E149" s="4" t="s">
        <v>987</v>
      </c>
      <c r="O149" s="4" t="str">
        <f t="shared" si="1"/>
        <v>DÉPARTEMENT DU CALVADOS</v>
      </c>
    </row>
    <row r="150" spans="1:15" ht="14.4">
      <c r="A150" s="17" t="s">
        <v>1040</v>
      </c>
      <c r="B150" s="20" t="s">
        <v>759</v>
      </c>
      <c r="C150" s="4" t="s">
        <v>980</v>
      </c>
      <c r="D150" s="19" t="s">
        <v>2839</v>
      </c>
      <c r="E150" s="4" t="s">
        <v>987</v>
      </c>
      <c r="O150" s="4" t="str">
        <f t="shared" si="1"/>
        <v>DÉPARTEMENT DU CALVADOS</v>
      </c>
    </row>
    <row r="151" spans="1:15" ht="14.4">
      <c r="A151" s="17" t="s">
        <v>1041</v>
      </c>
      <c r="B151" s="20" t="s">
        <v>778</v>
      </c>
      <c r="C151" s="4" t="s">
        <v>980</v>
      </c>
      <c r="D151" s="19" t="s">
        <v>2839</v>
      </c>
      <c r="E151" s="4" t="s">
        <v>987</v>
      </c>
      <c r="O151" s="4" t="str">
        <f t="shared" si="1"/>
        <v>DÉPARTEMENT DU CALVADOS</v>
      </c>
    </row>
    <row r="152" spans="1:15" ht="14.4">
      <c r="A152" s="17" t="s">
        <v>866</v>
      </c>
      <c r="B152" s="20" t="s">
        <v>791</v>
      </c>
      <c r="C152" s="4" t="s">
        <v>980</v>
      </c>
      <c r="D152" s="19" t="s">
        <v>2839</v>
      </c>
      <c r="E152" s="4" t="s">
        <v>987</v>
      </c>
      <c r="O152" s="4" t="str">
        <f t="shared" si="1"/>
        <v>DÉPARTEMENT DU CALVADOS</v>
      </c>
    </row>
    <row r="153" spans="1:15" ht="14.4">
      <c r="A153" s="17" t="s">
        <v>1069</v>
      </c>
      <c r="B153" s="20" t="s">
        <v>792</v>
      </c>
      <c r="C153" s="4" t="s">
        <v>980</v>
      </c>
      <c r="D153" s="19" t="s">
        <v>2840</v>
      </c>
      <c r="E153" s="4" t="s">
        <v>987</v>
      </c>
      <c r="O153" s="4" t="str">
        <f t="shared" si="1"/>
        <v>DÉPARTEMENT DU CALVADOS</v>
      </c>
    </row>
    <row r="154" spans="1:15" ht="14.4">
      <c r="A154" s="17" t="s">
        <v>1070</v>
      </c>
      <c r="B154" s="20" t="s">
        <v>804</v>
      </c>
      <c r="C154" s="4" t="s">
        <v>980</v>
      </c>
      <c r="D154" s="19" t="s">
        <v>2840</v>
      </c>
      <c r="E154" s="4" t="s">
        <v>987</v>
      </c>
      <c r="O154" s="4" t="str">
        <f t="shared" si="1"/>
        <v>DÉPARTEMENT DU CALVADOS</v>
      </c>
    </row>
    <row r="155" spans="1:15" ht="14.4">
      <c r="A155" s="17" t="s">
        <v>1047</v>
      </c>
      <c r="B155" s="20" t="s">
        <v>805</v>
      </c>
      <c r="C155" s="4" t="s">
        <v>980</v>
      </c>
      <c r="D155" s="19" t="s">
        <v>2840</v>
      </c>
      <c r="E155" s="4" t="s">
        <v>987</v>
      </c>
      <c r="O155" s="4" t="str">
        <f t="shared" si="1"/>
        <v>DÉPARTEMENT DU CALVADOS</v>
      </c>
    </row>
    <row r="156" spans="1:15" ht="14.4">
      <c r="A156" s="17" t="s">
        <v>1048</v>
      </c>
      <c r="B156" s="20" t="s">
        <v>816</v>
      </c>
      <c r="C156" s="4" t="s">
        <v>980</v>
      </c>
      <c r="D156" s="19" t="s">
        <v>2840</v>
      </c>
      <c r="E156" s="4" t="s">
        <v>987</v>
      </c>
      <c r="O156" s="4" t="str">
        <f t="shared" si="1"/>
        <v>DÉPARTEMENT DU CALVADOS</v>
      </c>
    </row>
    <row r="157" spans="1:15" ht="14.4">
      <c r="A157" s="17" t="s">
        <v>1049</v>
      </c>
      <c r="B157" s="20" t="s">
        <v>790</v>
      </c>
      <c r="C157" s="4" t="s">
        <v>980</v>
      </c>
      <c r="D157" s="19" t="s">
        <v>2840</v>
      </c>
      <c r="E157" s="4" t="s">
        <v>987</v>
      </c>
      <c r="O157" s="4" t="str">
        <f>UPPER(D129)</f>
        <v>DÉPARTEMENT DE L'EURE</v>
      </c>
    </row>
    <row r="158" spans="1:15" ht="14.4">
      <c r="A158" s="17" t="s">
        <v>1050</v>
      </c>
      <c r="B158" s="20" t="s">
        <v>796</v>
      </c>
      <c r="C158" s="4" t="s">
        <v>980</v>
      </c>
      <c r="D158" s="19" t="s">
        <v>2840</v>
      </c>
      <c r="E158" s="4" t="s">
        <v>987</v>
      </c>
      <c r="O158" s="4" t="str">
        <f t="shared" ref="O158:O183" si="2">UPPER(D130)</f>
        <v>DÉPARTEMENT DE L'EURE</v>
      </c>
    </row>
    <row r="159" spans="1:15" ht="14.4">
      <c r="A159" s="17" t="s">
        <v>1051</v>
      </c>
      <c r="B159" s="20" t="s">
        <v>801</v>
      </c>
      <c r="C159" s="4" t="s">
        <v>980</v>
      </c>
      <c r="D159" s="19" t="s">
        <v>2840</v>
      </c>
      <c r="E159" s="4" t="s">
        <v>987</v>
      </c>
      <c r="O159" s="4" t="str">
        <f t="shared" si="2"/>
        <v>DÉPARTEMENT DE L'EURE</v>
      </c>
    </row>
    <row r="160" spans="1:15" ht="14.4">
      <c r="A160" s="17" t="s">
        <v>1052</v>
      </c>
      <c r="B160" s="20" t="s">
        <v>779</v>
      </c>
      <c r="C160" s="4" t="s">
        <v>980</v>
      </c>
      <c r="D160" s="19" t="s">
        <v>2840</v>
      </c>
      <c r="E160" s="4" t="s">
        <v>987</v>
      </c>
      <c r="O160" s="4" t="str">
        <f t="shared" si="2"/>
        <v>DÉPARTEMENT DE L'EURE</v>
      </c>
    </row>
    <row r="161" spans="1:15" ht="14.4">
      <c r="A161" s="17" t="s">
        <v>1053</v>
      </c>
      <c r="B161" s="20" t="s">
        <v>809</v>
      </c>
      <c r="C161" s="4" t="s">
        <v>980</v>
      </c>
      <c r="D161" s="19" t="s">
        <v>2840</v>
      </c>
      <c r="E161" s="4" t="s">
        <v>987</v>
      </c>
      <c r="O161" s="4" t="str">
        <f t="shared" si="2"/>
        <v>DÉPARTEMENT DE L'EURE</v>
      </c>
    </row>
    <row r="162" spans="1:15" ht="14.4">
      <c r="A162" s="17" t="s">
        <v>1054</v>
      </c>
      <c r="B162" s="20" t="s">
        <v>806</v>
      </c>
      <c r="C162" s="4" t="s">
        <v>980</v>
      </c>
      <c r="D162" s="19" t="s">
        <v>2840</v>
      </c>
      <c r="E162" s="4" t="s">
        <v>987</v>
      </c>
      <c r="O162" s="4" t="str">
        <f t="shared" si="2"/>
        <v>DÉPARTEMENT DE L'EURE</v>
      </c>
    </row>
    <row r="163" spans="1:15" ht="14.4">
      <c r="A163" s="17" t="s">
        <v>1055</v>
      </c>
      <c r="B163" s="20" t="s">
        <v>797</v>
      </c>
      <c r="C163" s="4" t="s">
        <v>980</v>
      </c>
      <c r="D163" s="19" t="s">
        <v>2840</v>
      </c>
      <c r="E163" s="4" t="s">
        <v>987</v>
      </c>
      <c r="O163" s="4" t="str">
        <f t="shared" si="2"/>
        <v>DÉPARTEMENT DE L'EURE</v>
      </c>
    </row>
    <row r="164" spans="1:15" ht="14.4">
      <c r="A164" s="17" t="s">
        <v>1071</v>
      </c>
      <c r="B164" s="20" t="s">
        <v>813</v>
      </c>
      <c r="C164" s="4" t="s">
        <v>980</v>
      </c>
      <c r="D164" s="19" t="s">
        <v>2840</v>
      </c>
      <c r="E164" s="4" t="s">
        <v>987</v>
      </c>
      <c r="O164" s="4" t="str">
        <f t="shared" si="2"/>
        <v>DÉPARTEMENT DE L'EURE</v>
      </c>
    </row>
    <row r="165" spans="1:15" ht="14.4">
      <c r="A165" s="17" t="s">
        <v>1056</v>
      </c>
      <c r="B165" s="20" t="s">
        <v>812</v>
      </c>
      <c r="C165" s="4" t="s">
        <v>980</v>
      </c>
      <c r="D165" s="19" t="s">
        <v>2840</v>
      </c>
      <c r="E165" s="4" t="s">
        <v>987</v>
      </c>
      <c r="O165" s="4" t="str">
        <f t="shared" si="2"/>
        <v>DÉPARTEMENT DE L'EURE</v>
      </c>
    </row>
    <row r="166" spans="1:15" ht="14.4">
      <c r="A166" s="17" t="s">
        <v>1057</v>
      </c>
      <c r="B166" s="20" t="s">
        <v>815</v>
      </c>
      <c r="C166" s="4" t="s">
        <v>980</v>
      </c>
      <c r="D166" s="19" t="s">
        <v>2840</v>
      </c>
      <c r="E166" s="4" t="s">
        <v>987</v>
      </c>
      <c r="O166" s="4" t="str">
        <f t="shared" si="2"/>
        <v>DÉPARTEMENT DE L'EURE</v>
      </c>
    </row>
    <row r="167" spans="1:15" ht="14.4">
      <c r="A167" s="17" t="s">
        <v>1058</v>
      </c>
      <c r="B167" s="20" t="s">
        <v>799</v>
      </c>
      <c r="C167" s="4" t="s">
        <v>980</v>
      </c>
      <c r="D167" s="19" t="s">
        <v>2840</v>
      </c>
      <c r="E167" s="4" t="s">
        <v>987</v>
      </c>
      <c r="O167" s="4" t="str">
        <f t="shared" si="2"/>
        <v>DÉPARTEMENT DE L'EURE</v>
      </c>
    </row>
    <row r="168" spans="1:15" ht="14.4">
      <c r="A168" s="17" t="s">
        <v>1059</v>
      </c>
      <c r="B168" s="20" t="s">
        <v>811</v>
      </c>
      <c r="C168" s="4" t="s">
        <v>980</v>
      </c>
      <c r="D168" s="19" t="s">
        <v>2840</v>
      </c>
      <c r="E168" s="4" t="s">
        <v>987</v>
      </c>
      <c r="O168" s="4" t="str">
        <f t="shared" si="2"/>
        <v>DÉPARTEMENT DE L'EURE</v>
      </c>
    </row>
    <row r="169" spans="1:15" ht="14.4">
      <c r="A169" s="17" t="s">
        <v>1060</v>
      </c>
      <c r="B169" s="20" t="s">
        <v>808</v>
      </c>
      <c r="C169" s="4" t="s">
        <v>980</v>
      </c>
      <c r="D169" s="19" t="s">
        <v>2840</v>
      </c>
      <c r="E169" s="4" t="s">
        <v>987</v>
      </c>
      <c r="O169" s="4" t="str">
        <f t="shared" si="2"/>
        <v>DÉPARTEMENT DE L'EURE</v>
      </c>
    </row>
    <row r="170" spans="1:15" ht="14.4">
      <c r="A170" s="17" t="s">
        <v>1061</v>
      </c>
      <c r="B170" s="20" t="s">
        <v>814</v>
      </c>
      <c r="C170" s="4" t="s">
        <v>980</v>
      </c>
      <c r="D170" s="19" t="s">
        <v>2840</v>
      </c>
      <c r="E170" s="4" t="s">
        <v>987</v>
      </c>
      <c r="O170" s="4" t="str">
        <f t="shared" si="2"/>
        <v>DÉPARTEMENT DE L'EURE</v>
      </c>
    </row>
    <row r="171" spans="1:15" ht="14.4">
      <c r="A171" s="17" t="s">
        <v>1062</v>
      </c>
      <c r="B171" s="20" t="s">
        <v>798</v>
      </c>
      <c r="C171" s="4" t="s">
        <v>980</v>
      </c>
      <c r="D171" s="19" t="s">
        <v>2840</v>
      </c>
      <c r="E171" s="4" t="s">
        <v>987</v>
      </c>
      <c r="O171" s="4" t="str">
        <f t="shared" si="2"/>
        <v>DÉPARTEMENT DE L'EURE</v>
      </c>
    </row>
    <row r="172" spans="1:15" ht="14.4">
      <c r="A172" s="17" t="s">
        <v>1063</v>
      </c>
      <c r="B172" s="20" t="s">
        <v>800</v>
      </c>
      <c r="C172" s="4" t="s">
        <v>980</v>
      </c>
      <c r="D172" s="19" t="s">
        <v>2840</v>
      </c>
      <c r="E172" s="4" t="s">
        <v>987</v>
      </c>
      <c r="O172" s="4" t="str">
        <f t="shared" si="2"/>
        <v>DÉPARTEMENT DE L'EURE</v>
      </c>
    </row>
    <row r="173" spans="1:15" ht="14.4">
      <c r="A173" s="17" t="s">
        <v>1064</v>
      </c>
      <c r="B173" s="20" t="s">
        <v>795</v>
      </c>
      <c r="C173" s="4" t="s">
        <v>980</v>
      </c>
      <c r="D173" s="19" t="s">
        <v>2840</v>
      </c>
      <c r="E173" s="4" t="s">
        <v>987</v>
      </c>
      <c r="O173" s="4" t="str">
        <f t="shared" si="2"/>
        <v>DÉPARTEMENT DE L'EURE</v>
      </c>
    </row>
    <row r="174" spans="1:15" ht="14.4">
      <c r="A174" s="17" t="s">
        <v>1065</v>
      </c>
      <c r="B174" s="20" t="s">
        <v>794</v>
      </c>
      <c r="C174" s="4" t="s">
        <v>980</v>
      </c>
      <c r="D174" s="19" t="s">
        <v>2840</v>
      </c>
      <c r="E174" s="4" t="s">
        <v>987</v>
      </c>
      <c r="O174" s="4" t="str">
        <f t="shared" si="2"/>
        <v>DÉPARTEMENT DE L'EURE</v>
      </c>
    </row>
    <row r="175" spans="1:15" ht="14.4">
      <c r="A175" s="17" t="s">
        <v>1066</v>
      </c>
      <c r="B175" s="20" t="s">
        <v>793</v>
      </c>
      <c r="C175" s="4" t="s">
        <v>980</v>
      </c>
      <c r="D175" s="19" t="s">
        <v>2840</v>
      </c>
      <c r="E175" s="4" t="s">
        <v>987</v>
      </c>
      <c r="O175" s="4" t="str">
        <f t="shared" si="2"/>
        <v>DÉPARTEMENT DE L'EURE</v>
      </c>
    </row>
    <row r="176" spans="1:15" ht="14.4">
      <c r="A176" s="17" t="s">
        <v>1067</v>
      </c>
      <c r="B176" s="20" t="s">
        <v>802</v>
      </c>
      <c r="C176" s="4" t="s">
        <v>980</v>
      </c>
      <c r="D176" s="19" t="s">
        <v>2840</v>
      </c>
      <c r="E176" s="4" t="s">
        <v>987</v>
      </c>
      <c r="O176" s="4" t="str">
        <f t="shared" si="2"/>
        <v>DÉPARTEMENT DE L'EURE</v>
      </c>
    </row>
    <row r="177" spans="1:15" ht="14.4">
      <c r="A177" s="17" t="s">
        <v>1068</v>
      </c>
      <c r="B177" s="18" t="s">
        <v>738</v>
      </c>
      <c r="C177" s="4" t="s">
        <v>980</v>
      </c>
      <c r="D177" s="19" t="s">
        <v>2840</v>
      </c>
      <c r="E177" s="4" t="s">
        <v>987</v>
      </c>
      <c r="O177" s="4" t="str">
        <f t="shared" si="2"/>
        <v>DÉPARTEMENT DE L'EURE</v>
      </c>
    </row>
    <row r="178" spans="1:15" ht="14.4">
      <c r="A178" s="17" t="s">
        <v>867</v>
      </c>
      <c r="B178" s="20" t="s">
        <v>803</v>
      </c>
      <c r="C178" s="4" t="s">
        <v>980</v>
      </c>
      <c r="D178" s="19" t="s">
        <v>2840</v>
      </c>
      <c r="E178" s="4" t="s">
        <v>987</v>
      </c>
      <c r="O178" s="4" t="str">
        <f t="shared" si="2"/>
        <v>DÉPARTEMENT DE L'EURE</v>
      </c>
    </row>
    <row r="179" spans="1:15" ht="14.4">
      <c r="A179" s="17" t="s">
        <v>1087</v>
      </c>
      <c r="B179" s="20" t="s">
        <v>763</v>
      </c>
      <c r="C179" s="4" t="s">
        <v>980</v>
      </c>
      <c r="D179" s="19" t="s">
        <v>2841</v>
      </c>
      <c r="E179" s="4" t="s">
        <v>987</v>
      </c>
      <c r="O179" s="4" t="str">
        <f t="shared" si="2"/>
        <v>DÉPARTEMENT DE L'EURE</v>
      </c>
    </row>
    <row r="180" spans="1:15" ht="14.4">
      <c r="A180" s="17" t="s">
        <v>1088</v>
      </c>
      <c r="B180" s="20" t="s">
        <v>825</v>
      </c>
      <c r="C180" s="4" t="s">
        <v>980</v>
      </c>
      <c r="D180" s="19" t="s">
        <v>2841</v>
      </c>
      <c r="E180" s="4" t="s">
        <v>987</v>
      </c>
      <c r="O180" s="4" t="str">
        <f t="shared" si="2"/>
        <v>DÉPARTEMENT DE L'EURE</v>
      </c>
    </row>
    <row r="181" spans="1:15" ht="14.4">
      <c r="A181" s="17" t="s">
        <v>1089</v>
      </c>
      <c r="B181" s="20" t="s">
        <v>828</v>
      </c>
      <c r="C181" s="4" t="s">
        <v>980</v>
      </c>
      <c r="D181" s="19" t="s">
        <v>2841</v>
      </c>
      <c r="E181" s="4" t="s">
        <v>987</v>
      </c>
      <c r="O181" s="4" t="str">
        <f t="shared" si="2"/>
        <v>DÉPARTEMENT DE LA MANCHE</v>
      </c>
    </row>
    <row r="182" spans="1:15" ht="14.4">
      <c r="A182" s="17" t="s">
        <v>1090</v>
      </c>
      <c r="B182" s="20" t="s">
        <v>834</v>
      </c>
      <c r="C182" s="4" t="s">
        <v>980</v>
      </c>
      <c r="D182" s="19" t="s">
        <v>2841</v>
      </c>
      <c r="E182" s="4" t="s">
        <v>987</v>
      </c>
      <c r="O182" s="4" t="str">
        <f t="shared" si="2"/>
        <v>DÉPARTEMENT DE LA MANCHE</v>
      </c>
    </row>
    <row r="183" spans="1:15" ht="14.4">
      <c r="A183" s="17" t="s">
        <v>1091</v>
      </c>
      <c r="B183" s="20" t="s">
        <v>835</v>
      </c>
      <c r="C183" s="4" t="s">
        <v>980</v>
      </c>
      <c r="D183" s="19" t="s">
        <v>2841</v>
      </c>
      <c r="E183" s="4" t="s">
        <v>987</v>
      </c>
      <c r="O183" s="4" t="str">
        <f t="shared" si="2"/>
        <v>DÉPARTEMENT DE LA MANCHE</v>
      </c>
    </row>
    <row r="184" spans="1:15" ht="14.4">
      <c r="A184" s="17" t="s">
        <v>1092</v>
      </c>
      <c r="B184" s="20" t="s">
        <v>829</v>
      </c>
      <c r="C184" s="4" t="s">
        <v>980</v>
      </c>
      <c r="D184" s="19" t="s">
        <v>2841</v>
      </c>
      <c r="E184" s="4" t="s">
        <v>987</v>
      </c>
      <c r="O184" s="4" t="str">
        <f>UPPER(D156)</f>
        <v>DÉPARTEMENT DE LA MANCHE</v>
      </c>
    </row>
    <row r="185" spans="1:15" ht="14.4">
      <c r="A185" s="17" t="s">
        <v>1072</v>
      </c>
      <c r="B185" s="20" t="s">
        <v>819</v>
      </c>
      <c r="C185" s="4" t="s">
        <v>980</v>
      </c>
      <c r="D185" s="19" t="s">
        <v>2841</v>
      </c>
      <c r="E185" s="4" t="s">
        <v>987</v>
      </c>
      <c r="O185" s="4" t="str">
        <f t="shared" ref="O185:O243" si="3">UPPER(D157)</f>
        <v>DÉPARTEMENT DE LA MANCHE</v>
      </c>
    </row>
    <row r="186" spans="1:15" ht="14.4">
      <c r="A186" s="17" t="s">
        <v>1073</v>
      </c>
      <c r="B186" s="20" t="s">
        <v>838</v>
      </c>
      <c r="C186" s="4" t="s">
        <v>980</v>
      </c>
      <c r="D186" s="19" t="s">
        <v>2841</v>
      </c>
      <c r="E186" s="4" t="s">
        <v>987</v>
      </c>
      <c r="O186" s="4" t="str">
        <f t="shared" si="3"/>
        <v>DÉPARTEMENT DE LA MANCHE</v>
      </c>
    </row>
    <row r="187" spans="1:15" ht="14.4">
      <c r="A187" s="17" t="s">
        <v>1074</v>
      </c>
      <c r="B187" s="20" t="s">
        <v>837</v>
      </c>
      <c r="C187" s="4" t="s">
        <v>980</v>
      </c>
      <c r="D187" s="19" t="s">
        <v>2841</v>
      </c>
      <c r="E187" s="4" t="s">
        <v>987</v>
      </c>
      <c r="O187" s="4" t="str">
        <f t="shared" si="3"/>
        <v>DÉPARTEMENT DE LA MANCHE</v>
      </c>
    </row>
    <row r="188" spans="1:15" ht="14.4">
      <c r="A188" s="17" t="s">
        <v>1075</v>
      </c>
      <c r="B188" s="20" t="s">
        <v>826</v>
      </c>
      <c r="C188" s="4" t="s">
        <v>980</v>
      </c>
      <c r="D188" s="19" t="s">
        <v>2841</v>
      </c>
      <c r="E188" s="4" t="s">
        <v>987</v>
      </c>
      <c r="O188" s="4" t="str">
        <f t="shared" si="3"/>
        <v>DÉPARTEMENT DE LA MANCHE</v>
      </c>
    </row>
    <row r="189" spans="1:15" ht="14.4">
      <c r="A189" s="17" t="s">
        <v>1076</v>
      </c>
      <c r="B189" s="20" t="s">
        <v>818</v>
      </c>
      <c r="C189" s="4" t="s">
        <v>980</v>
      </c>
      <c r="D189" s="19" t="s">
        <v>2841</v>
      </c>
      <c r="E189" s="4" t="s">
        <v>987</v>
      </c>
      <c r="O189" s="4" t="str">
        <f t="shared" si="3"/>
        <v>DÉPARTEMENT DE LA MANCHE</v>
      </c>
    </row>
    <row r="190" spans="1:15" ht="14.4">
      <c r="A190" s="17" t="s">
        <v>1077</v>
      </c>
      <c r="B190" s="20" t="s">
        <v>752</v>
      </c>
      <c r="C190" s="4" t="s">
        <v>980</v>
      </c>
      <c r="D190" s="19" t="s">
        <v>2841</v>
      </c>
      <c r="E190" s="4" t="s">
        <v>987</v>
      </c>
      <c r="O190" s="4" t="str">
        <f t="shared" si="3"/>
        <v>DÉPARTEMENT DE LA MANCHE</v>
      </c>
    </row>
    <row r="191" spans="1:15" ht="14.4">
      <c r="A191" s="17" t="s">
        <v>1078</v>
      </c>
      <c r="B191" s="20" t="s">
        <v>821</v>
      </c>
      <c r="C191" s="4" t="s">
        <v>980</v>
      </c>
      <c r="D191" s="19" t="s">
        <v>2841</v>
      </c>
      <c r="E191" s="4" t="s">
        <v>987</v>
      </c>
      <c r="O191" s="4" t="str">
        <f t="shared" si="3"/>
        <v>DÉPARTEMENT DE LA MANCHE</v>
      </c>
    </row>
    <row r="192" spans="1:15" ht="14.4">
      <c r="A192" s="17" t="s">
        <v>1079</v>
      </c>
      <c r="B192" s="20" t="s">
        <v>830</v>
      </c>
      <c r="C192" s="4" t="s">
        <v>980</v>
      </c>
      <c r="D192" s="19" t="s">
        <v>2841</v>
      </c>
      <c r="E192" s="4" t="s">
        <v>987</v>
      </c>
      <c r="O192" s="4" t="str">
        <f t="shared" si="3"/>
        <v>DÉPARTEMENT DE LA MANCHE</v>
      </c>
    </row>
    <row r="193" spans="1:15" ht="14.4">
      <c r="A193" s="17" t="s">
        <v>1080</v>
      </c>
      <c r="B193" s="20" t="s">
        <v>820</v>
      </c>
      <c r="C193" s="4" t="s">
        <v>980</v>
      </c>
      <c r="D193" s="19" t="s">
        <v>2841</v>
      </c>
      <c r="E193" s="4" t="s">
        <v>987</v>
      </c>
      <c r="O193" s="4" t="str">
        <f t="shared" si="3"/>
        <v>DÉPARTEMENT DE LA MANCHE</v>
      </c>
    </row>
    <row r="194" spans="1:15" ht="14.4">
      <c r="A194" s="17" t="s">
        <v>1081</v>
      </c>
      <c r="B194" s="20" t="s">
        <v>743</v>
      </c>
      <c r="C194" s="4" t="s">
        <v>980</v>
      </c>
      <c r="D194" s="19" t="s">
        <v>2841</v>
      </c>
      <c r="E194" s="4" t="s">
        <v>987</v>
      </c>
      <c r="O194" s="4" t="str">
        <f t="shared" si="3"/>
        <v>DÉPARTEMENT DE LA MANCHE</v>
      </c>
    </row>
    <row r="195" spans="1:15" ht="14.4">
      <c r="A195" s="17" t="s">
        <v>1082</v>
      </c>
      <c r="B195" s="20" t="s">
        <v>823</v>
      </c>
      <c r="C195" s="4" t="s">
        <v>980</v>
      </c>
      <c r="D195" s="19" t="s">
        <v>2841</v>
      </c>
      <c r="E195" s="4" t="s">
        <v>987</v>
      </c>
      <c r="O195" s="4" t="str">
        <f t="shared" si="3"/>
        <v>DÉPARTEMENT DE LA MANCHE</v>
      </c>
    </row>
    <row r="196" spans="1:15" ht="14.4">
      <c r="A196" s="17" t="s">
        <v>1083</v>
      </c>
      <c r="B196" s="20" t="s">
        <v>827</v>
      </c>
      <c r="C196" s="4" t="s">
        <v>980</v>
      </c>
      <c r="D196" s="19" t="s">
        <v>2841</v>
      </c>
      <c r="E196" s="4" t="s">
        <v>987</v>
      </c>
      <c r="O196" s="4" t="str">
        <f t="shared" si="3"/>
        <v>DÉPARTEMENT DE LA MANCHE</v>
      </c>
    </row>
    <row r="197" spans="1:15" ht="14.4">
      <c r="A197" s="17" t="s">
        <v>1084</v>
      </c>
      <c r="B197" s="20" t="s">
        <v>824</v>
      </c>
      <c r="C197" s="4" t="s">
        <v>980</v>
      </c>
      <c r="D197" s="19" t="s">
        <v>2841</v>
      </c>
      <c r="E197" s="4" t="s">
        <v>987</v>
      </c>
      <c r="O197" s="4" t="str">
        <f t="shared" si="3"/>
        <v>DÉPARTEMENT DE LA MANCHE</v>
      </c>
    </row>
    <row r="198" spans="1:15" ht="14.4">
      <c r="A198" s="17" t="s">
        <v>1085</v>
      </c>
      <c r="B198" s="20" t="s">
        <v>836</v>
      </c>
      <c r="C198" s="4" t="s">
        <v>980</v>
      </c>
      <c r="D198" s="19" t="s">
        <v>2841</v>
      </c>
      <c r="E198" s="4" t="s">
        <v>987</v>
      </c>
      <c r="O198" s="4" t="str">
        <f t="shared" si="3"/>
        <v>DÉPARTEMENT DE LA MANCHE</v>
      </c>
    </row>
    <row r="199" spans="1:15" ht="14.4">
      <c r="A199" s="17" t="s">
        <v>1086</v>
      </c>
      <c r="B199" s="20" t="s">
        <v>833</v>
      </c>
      <c r="C199" s="4" t="s">
        <v>980</v>
      </c>
      <c r="D199" s="19" t="s">
        <v>2841</v>
      </c>
      <c r="E199" s="4" t="s">
        <v>987</v>
      </c>
      <c r="O199" s="4" t="str">
        <f t="shared" si="3"/>
        <v>DÉPARTEMENT DE LA MANCHE</v>
      </c>
    </row>
    <row r="200" spans="1:15" ht="14.4">
      <c r="A200" s="17" t="s">
        <v>870</v>
      </c>
      <c r="B200" s="20" t="s">
        <v>855</v>
      </c>
      <c r="C200" s="4" t="s">
        <v>980</v>
      </c>
      <c r="D200" s="19" t="s">
        <v>2841</v>
      </c>
      <c r="E200" s="4" t="s">
        <v>987</v>
      </c>
      <c r="O200" s="4" t="str">
        <f t="shared" si="3"/>
        <v>DÉPARTEMENT DE LA MANCHE</v>
      </c>
    </row>
    <row r="201" spans="1:15" ht="14.4">
      <c r="A201" s="17" t="s">
        <v>868</v>
      </c>
      <c r="B201" s="20" t="s">
        <v>822</v>
      </c>
      <c r="C201" s="4" t="s">
        <v>980</v>
      </c>
      <c r="D201" s="19" t="s">
        <v>2841</v>
      </c>
      <c r="E201" s="4" t="s">
        <v>987</v>
      </c>
      <c r="O201" s="4" t="str">
        <f t="shared" si="3"/>
        <v>DÉPARTEMENT DE LA MANCHE</v>
      </c>
    </row>
    <row r="202" spans="1:15" ht="14.4">
      <c r="A202" s="17" t="s">
        <v>869</v>
      </c>
      <c r="B202" s="20" t="s">
        <v>831</v>
      </c>
      <c r="C202" s="4" t="s">
        <v>980</v>
      </c>
      <c r="D202" s="19" t="s">
        <v>2841</v>
      </c>
      <c r="E202" s="4" t="s">
        <v>987</v>
      </c>
      <c r="O202" s="4" t="str">
        <f t="shared" si="3"/>
        <v>DÉPARTEMENT DE LA MANCHE</v>
      </c>
    </row>
    <row r="203" spans="1:15" ht="14.4">
      <c r="A203" s="17" t="s">
        <v>1093</v>
      </c>
      <c r="B203" s="20" t="s">
        <v>817</v>
      </c>
      <c r="C203" s="4" t="s">
        <v>980</v>
      </c>
      <c r="D203" s="19" t="s">
        <v>2842</v>
      </c>
      <c r="E203" s="4" t="s">
        <v>987</v>
      </c>
      <c r="O203" s="4" t="str">
        <f t="shared" si="3"/>
        <v>DÉPARTEMENT DE LA MANCHE</v>
      </c>
    </row>
    <row r="204" spans="1:15" ht="14.4">
      <c r="A204" s="17" t="s">
        <v>1094</v>
      </c>
      <c r="B204" s="20" t="s">
        <v>840</v>
      </c>
      <c r="C204" s="4" t="s">
        <v>980</v>
      </c>
      <c r="D204" s="19" t="s">
        <v>2842</v>
      </c>
      <c r="E204" s="4" t="s">
        <v>987</v>
      </c>
      <c r="O204" s="4" t="str">
        <f t="shared" si="3"/>
        <v>DÉPARTEMENT DE LA MANCHE</v>
      </c>
    </row>
    <row r="205" spans="1:15" ht="14.4">
      <c r="A205" s="17" t="s">
        <v>1095</v>
      </c>
      <c r="B205" s="20" t="s">
        <v>784</v>
      </c>
      <c r="C205" s="4" t="s">
        <v>980</v>
      </c>
      <c r="D205" s="19" t="s">
        <v>2842</v>
      </c>
      <c r="E205" s="4" t="s">
        <v>987</v>
      </c>
      <c r="O205" s="4" t="str">
        <f t="shared" si="3"/>
        <v>DÉPARTEMENT DE LA MANCHE</v>
      </c>
    </row>
    <row r="206" spans="1:15" ht="14.4">
      <c r="A206" s="17" t="s">
        <v>1096</v>
      </c>
      <c r="B206" s="20" t="s">
        <v>807</v>
      </c>
      <c r="C206" s="4" t="s">
        <v>980</v>
      </c>
      <c r="D206" s="19" t="s">
        <v>2842</v>
      </c>
      <c r="E206" s="4" t="s">
        <v>987</v>
      </c>
      <c r="O206" s="4" t="str">
        <f t="shared" si="3"/>
        <v>DÉPARTEMENT DE LA MANCHE</v>
      </c>
    </row>
    <row r="207" spans="1:15" ht="14.4">
      <c r="A207" s="17" t="s">
        <v>1097</v>
      </c>
      <c r="B207" s="20" t="s">
        <v>849</v>
      </c>
      <c r="C207" s="4" t="s">
        <v>980</v>
      </c>
      <c r="D207" s="19" t="s">
        <v>2842</v>
      </c>
      <c r="E207" s="4" t="s">
        <v>987</v>
      </c>
      <c r="O207" s="4" t="str">
        <f t="shared" si="3"/>
        <v>DÉPARTEMENT DE L'ORNE</v>
      </c>
    </row>
    <row r="208" spans="1:15" ht="14.4">
      <c r="A208" s="17" t="s">
        <v>1098</v>
      </c>
      <c r="B208" s="20" t="s">
        <v>860</v>
      </c>
      <c r="C208" s="4" t="s">
        <v>980</v>
      </c>
      <c r="D208" s="19" t="s">
        <v>2842</v>
      </c>
      <c r="E208" s="4" t="s">
        <v>987</v>
      </c>
      <c r="O208" s="4" t="str">
        <f t="shared" si="3"/>
        <v>DÉPARTEMENT DE L'ORNE</v>
      </c>
    </row>
    <row r="209" spans="1:15" ht="14.4">
      <c r="A209" s="17" t="s">
        <v>1099</v>
      </c>
      <c r="B209" s="20" t="s">
        <v>844</v>
      </c>
      <c r="C209" s="4" t="s">
        <v>980</v>
      </c>
      <c r="D209" s="19" t="s">
        <v>2842</v>
      </c>
      <c r="E209" s="4" t="s">
        <v>987</v>
      </c>
      <c r="O209" s="4" t="str">
        <f t="shared" si="3"/>
        <v>DÉPARTEMENT DE L'ORNE</v>
      </c>
    </row>
    <row r="210" spans="1:15" ht="14.4">
      <c r="A210" s="17" t="s">
        <v>1100</v>
      </c>
      <c r="B210" s="20" t="s">
        <v>845</v>
      </c>
      <c r="C210" s="4" t="s">
        <v>980</v>
      </c>
      <c r="D210" s="19" t="s">
        <v>2842</v>
      </c>
      <c r="E210" s="4" t="s">
        <v>987</v>
      </c>
      <c r="O210" s="4" t="str">
        <f t="shared" si="3"/>
        <v>DÉPARTEMENT DE L'ORNE</v>
      </c>
    </row>
    <row r="211" spans="1:15" ht="14.4">
      <c r="A211" s="17" t="s">
        <v>1114</v>
      </c>
      <c r="B211" s="20" t="s">
        <v>832</v>
      </c>
      <c r="C211" s="4" t="s">
        <v>980</v>
      </c>
      <c r="D211" s="19" t="s">
        <v>2842</v>
      </c>
      <c r="E211" s="4" t="s">
        <v>987</v>
      </c>
      <c r="O211" s="4" t="str">
        <f t="shared" si="3"/>
        <v>DÉPARTEMENT DE L'ORNE</v>
      </c>
    </row>
    <row r="212" spans="1:15" ht="14.4">
      <c r="A212" s="17" t="s">
        <v>1115</v>
      </c>
      <c r="B212" s="20" t="s">
        <v>749</v>
      </c>
      <c r="C212" s="4" t="s">
        <v>980</v>
      </c>
      <c r="D212" s="19" t="s">
        <v>2842</v>
      </c>
      <c r="E212" s="4" t="s">
        <v>987</v>
      </c>
      <c r="O212" s="4" t="str">
        <f t="shared" si="3"/>
        <v>DÉPARTEMENT DE L'ORNE</v>
      </c>
    </row>
    <row r="213" spans="1:15" ht="14.4">
      <c r="A213" s="17" t="s">
        <v>1101</v>
      </c>
      <c r="B213" s="20" t="s">
        <v>839</v>
      </c>
      <c r="C213" s="4" t="s">
        <v>980</v>
      </c>
      <c r="D213" s="19" t="s">
        <v>2842</v>
      </c>
      <c r="E213" s="4" t="s">
        <v>987</v>
      </c>
      <c r="O213" s="4" t="str">
        <f t="shared" si="3"/>
        <v>DÉPARTEMENT DE L'ORNE</v>
      </c>
    </row>
    <row r="214" spans="1:15" ht="14.4">
      <c r="A214" s="17" t="s">
        <v>1102</v>
      </c>
      <c r="B214" s="20" t="s">
        <v>747</v>
      </c>
      <c r="C214" s="4" t="s">
        <v>980</v>
      </c>
      <c r="D214" s="19" t="s">
        <v>2842</v>
      </c>
      <c r="E214" s="4" t="s">
        <v>987</v>
      </c>
      <c r="O214" s="4" t="str">
        <f t="shared" si="3"/>
        <v>DÉPARTEMENT DE L'ORNE</v>
      </c>
    </row>
    <row r="215" spans="1:15" ht="14.4">
      <c r="A215" s="17" t="s">
        <v>1103</v>
      </c>
      <c r="B215" s="20" t="s">
        <v>852</v>
      </c>
      <c r="C215" s="4" t="s">
        <v>980</v>
      </c>
      <c r="D215" s="19" t="s">
        <v>2842</v>
      </c>
      <c r="E215" s="4" t="s">
        <v>987</v>
      </c>
      <c r="O215" s="4" t="str">
        <f t="shared" si="3"/>
        <v>DÉPARTEMENT DE L'ORNE</v>
      </c>
    </row>
    <row r="216" spans="1:15" ht="14.4">
      <c r="A216" s="17" t="s">
        <v>1116</v>
      </c>
      <c r="B216" s="20" t="s">
        <v>776</v>
      </c>
      <c r="C216" s="4" t="s">
        <v>980</v>
      </c>
      <c r="D216" s="19" t="s">
        <v>2842</v>
      </c>
      <c r="E216" s="4" t="s">
        <v>987</v>
      </c>
      <c r="O216" s="4" t="str">
        <f t="shared" si="3"/>
        <v>DÉPARTEMENT DE L'ORNE</v>
      </c>
    </row>
    <row r="217" spans="1:15" ht="14.4">
      <c r="A217" s="17" t="s">
        <v>1117</v>
      </c>
      <c r="B217" s="20" t="s">
        <v>859</v>
      </c>
      <c r="C217" s="4" t="s">
        <v>980</v>
      </c>
      <c r="D217" s="19" t="s">
        <v>2842</v>
      </c>
      <c r="E217" s="4" t="s">
        <v>987</v>
      </c>
      <c r="O217" s="4" t="str">
        <f t="shared" si="3"/>
        <v>DÉPARTEMENT DE L'ORNE</v>
      </c>
    </row>
    <row r="218" spans="1:15" ht="14.4">
      <c r="A218" s="17" t="s">
        <v>1118</v>
      </c>
      <c r="B218" s="20" t="s">
        <v>841</v>
      </c>
      <c r="C218" s="4" t="s">
        <v>980</v>
      </c>
      <c r="D218" s="19" t="s">
        <v>2842</v>
      </c>
      <c r="E218" s="4" t="s">
        <v>987</v>
      </c>
      <c r="O218" s="4" t="str">
        <f t="shared" si="3"/>
        <v>DÉPARTEMENT DE L'ORNE</v>
      </c>
    </row>
    <row r="219" spans="1:15" ht="14.4">
      <c r="A219" s="17" t="s">
        <v>1104</v>
      </c>
      <c r="B219" s="20" t="s">
        <v>846</v>
      </c>
      <c r="C219" s="4" t="s">
        <v>980</v>
      </c>
      <c r="D219" s="19" t="s">
        <v>2842</v>
      </c>
      <c r="E219" s="4" t="s">
        <v>987</v>
      </c>
      <c r="O219" s="4" t="str">
        <f t="shared" si="3"/>
        <v>DÉPARTEMENT DE L'ORNE</v>
      </c>
    </row>
    <row r="220" spans="1:15" ht="14.4">
      <c r="A220" s="17" t="s">
        <v>1105</v>
      </c>
      <c r="B220" s="20" t="s">
        <v>856</v>
      </c>
      <c r="C220" s="4" t="s">
        <v>980</v>
      </c>
      <c r="D220" s="19" t="s">
        <v>2842</v>
      </c>
      <c r="E220" s="4" t="s">
        <v>987</v>
      </c>
      <c r="O220" s="4" t="str">
        <f t="shared" si="3"/>
        <v>DÉPARTEMENT DE L'ORNE</v>
      </c>
    </row>
    <row r="221" spans="1:15" ht="14.4">
      <c r="A221" s="17" t="s">
        <v>1106</v>
      </c>
      <c r="B221" s="20" t="s">
        <v>857</v>
      </c>
      <c r="C221" s="4" t="s">
        <v>980</v>
      </c>
      <c r="D221" s="19" t="s">
        <v>2842</v>
      </c>
      <c r="E221" s="4" t="s">
        <v>987</v>
      </c>
      <c r="O221" s="4" t="str">
        <f t="shared" si="3"/>
        <v>DÉPARTEMENT DE L'ORNE</v>
      </c>
    </row>
    <row r="222" spans="1:15" ht="14.4">
      <c r="A222" s="17" t="s">
        <v>1107</v>
      </c>
      <c r="B222" s="20" t="s">
        <v>847</v>
      </c>
      <c r="C222" s="4" t="s">
        <v>980</v>
      </c>
      <c r="D222" s="19" t="s">
        <v>2842</v>
      </c>
      <c r="E222" s="4" t="s">
        <v>987</v>
      </c>
      <c r="O222" s="4" t="str">
        <f t="shared" si="3"/>
        <v>DÉPARTEMENT DE L'ORNE</v>
      </c>
    </row>
    <row r="223" spans="1:15" ht="14.4">
      <c r="A223" s="17" t="s">
        <v>1108</v>
      </c>
      <c r="B223" s="20" t="s">
        <v>854</v>
      </c>
      <c r="C223" s="4" t="s">
        <v>980</v>
      </c>
      <c r="D223" s="19" t="s">
        <v>2842</v>
      </c>
      <c r="E223" s="4" t="s">
        <v>987</v>
      </c>
      <c r="O223" s="4" t="str">
        <f t="shared" si="3"/>
        <v>DÉPARTEMENT DE L'ORNE</v>
      </c>
    </row>
    <row r="224" spans="1:15" ht="14.4">
      <c r="A224" s="17" t="s">
        <v>1109</v>
      </c>
      <c r="B224" s="20" t="s">
        <v>843</v>
      </c>
      <c r="C224" s="4" t="s">
        <v>980</v>
      </c>
      <c r="D224" s="19" t="s">
        <v>2842</v>
      </c>
      <c r="E224" s="4" t="s">
        <v>987</v>
      </c>
      <c r="O224" s="4" t="str">
        <f t="shared" si="3"/>
        <v>DÉPARTEMENT DE L'ORNE</v>
      </c>
    </row>
    <row r="225" spans="1:15" ht="14.4">
      <c r="A225" s="17" t="s">
        <v>1119</v>
      </c>
      <c r="B225" s="20" t="s">
        <v>851</v>
      </c>
      <c r="C225" s="4" t="s">
        <v>980</v>
      </c>
      <c r="D225" s="19" t="s">
        <v>2842</v>
      </c>
      <c r="E225" s="4" t="s">
        <v>987</v>
      </c>
      <c r="O225" s="4" t="str">
        <f t="shared" si="3"/>
        <v>DÉPARTEMENT DE L'ORNE</v>
      </c>
    </row>
    <row r="226" spans="1:15" ht="14.4">
      <c r="A226" s="17" t="s">
        <v>1120</v>
      </c>
      <c r="B226" s="20" t="s">
        <v>862</v>
      </c>
      <c r="C226" s="4" t="s">
        <v>980</v>
      </c>
      <c r="D226" s="19" t="s">
        <v>2842</v>
      </c>
      <c r="E226" s="4" t="s">
        <v>987</v>
      </c>
      <c r="O226" s="4" t="str">
        <f t="shared" si="3"/>
        <v>DÉPARTEMENT DE L'ORNE</v>
      </c>
    </row>
    <row r="227" spans="1:15" ht="14.4">
      <c r="A227" s="17" t="s">
        <v>1110</v>
      </c>
      <c r="B227" s="20" t="s">
        <v>861</v>
      </c>
      <c r="C227" s="4" t="s">
        <v>980</v>
      </c>
      <c r="D227" s="19" t="s">
        <v>2842</v>
      </c>
      <c r="E227" s="4" t="s">
        <v>987</v>
      </c>
      <c r="O227" s="4" t="str">
        <f t="shared" si="3"/>
        <v>DÉPARTEMENT DE L'ORNE</v>
      </c>
    </row>
    <row r="228" spans="1:15" ht="14.4">
      <c r="A228" s="17" t="s">
        <v>1111</v>
      </c>
      <c r="B228" s="20" t="s">
        <v>850</v>
      </c>
      <c r="C228" s="4" t="s">
        <v>980</v>
      </c>
      <c r="D228" s="19" t="s">
        <v>2842</v>
      </c>
      <c r="E228" s="4" t="s">
        <v>987</v>
      </c>
      <c r="O228" s="4" t="str">
        <f t="shared" si="3"/>
        <v>DÉPARTEMENT DE L'ORNE</v>
      </c>
    </row>
    <row r="229" spans="1:15" ht="14.4">
      <c r="A229" s="17" t="s">
        <v>1112</v>
      </c>
      <c r="B229" s="20" t="s">
        <v>842</v>
      </c>
      <c r="C229" s="4" t="s">
        <v>980</v>
      </c>
      <c r="D229" s="19" t="s">
        <v>2842</v>
      </c>
      <c r="E229" s="4" t="s">
        <v>987</v>
      </c>
      <c r="O229" s="4" t="str">
        <f t="shared" si="3"/>
        <v>DÉPARTEMENT DE L'ORNE</v>
      </c>
    </row>
    <row r="230" spans="1:15" ht="14.4">
      <c r="A230" s="17" t="s">
        <v>1113</v>
      </c>
      <c r="B230" s="20" t="s">
        <v>810</v>
      </c>
      <c r="C230" s="4" t="s">
        <v>980</v>
      </c>
      <c r="D230" s="19" t="s">
        <v>2842</v>
      </c>
      <c r="E230" s="4" t="s">
        <v>987</v>
      </c>
      <c r="O230" s="4" t="str">
        <f t="shared" si="3"/>
        <v>DÉPARTEMENT DE L'ORNE</v>
      </c>
    </row>
    <row r="231" spans="1:15" ht="14.4">
      <c r="A231" s="17" t="s">
        <v>866</v>
      </c>
      <c r="B231" s="20" t="s">
        <v>853</v>
      </c>
      <c r="C231" s="4" t="s">
        <v>980</v>
      </c>
      <c r="D231" s="19" t="s">
        <v>2842</v>
      </c>
      <c r="E231" s="4" t="s">
        <v>987</v>
      </c>
      <c r="O231" s="4" t="str">
        <f t="shared" si="3"/>
        <v>DÉPARTEMENT DE SEINE-MARITIME</v>
      </c>
    </row>
    <row r="232" spans="1:15" ht="14.4">
      <c r="A232" s="17" t="s">
        <v>866</v>
      </c>
      <c r="B232" s="20" t="s">
        <v>858</v>
      </c>
      <c r="C232" s="4" t="s">
        <v>980</v>
      </c>
      <c r="D232" s="19" t="s">
        <v>2842</v>
      </c>
      <c r="E232" s="4" t="s">
        <v>987</v>
      </c>
      <c r="O232" s="4" t="str">
        <f t="shared" si="3"/>
        <v>DÉPARTEMENT DE SEINE-MARITIME</v>
      </c>
    </row>
    <row r="233" spans="1:15" ht="14.4">
      <c r="A233" s="17" t="s">
        <v>866</v>
      </c>
      <c r="B233" s="20" t="s">
        <v>848</v>
      </c>
      <c r="C233" s="4" t="s">
        <v>980</v>
      </c>
      <c r="D233" s="19" t="s">
        <v>2842</v>
      </c>
      <c r="E233" s="4" t="s">
        <v>987</v>
      </c>
      <c r="O233" s="4" t="str">
        <f t="shared" si="3"/>
        <v>DÉPARTEMENT DE SEINE-MARITIME</v>
      </c>
    </row>
    <row r="234" spans="1:15" ht="14.4">
      <c r="A234" s="17" t="s">
        <v>866</v>
      </c>
      <c r="B234" s="20" t="s">
        <v>863</v>
      </c>
      <c r="C234" s="4" t="s">
        <v>980</v>
      </c>
      <c r="D234" s="19" t="s">
        <v>2842</v>
      </c>
      <c r="E234" s="4" t="s">
        <v>987</v>
      </c>
      <c r="O234" s="4" t="str">
        <f t="shared" si="3"/>
        <v>DÉPARTEMENT DE SEINE-MARITIME</v>
      </c>
    </row>
    <row r="235" spans="1:15" ht="14.4">
      <c r="A235" s="17" t="s">
        <v>866</v>
      </c>
      <c r="B235" s="20" t="s">
        <v>864</v>
      </c>
      <c r="C235" s="4" t="s">
        <v>980</v>
      </c>
      <c r="D235" s="19" t="s">
        <v>2842</v>
      </c>
      <c r="E235" s="4" t="s">
        <v>987</v>
      </c>
      <c r="O235" s="4" t="str">
        <f t="shared" si="3"/>
        <v>DÉPARTEMENT DE SEINE-MARITIME</v>
      </c>
    </row>
    <row r="236" spans="1:15" ht="14.4">
      <c r="A236" s="21" t="s">
        <v>45</v>
      </c>
      <c r="B236" s="11" t="s">
        <v>974</v>
      </c>
      <c r="C236" s="4" t="s">
        <v>45</v>
      </c>
      <c r="D236" s="19" t="s">
        <v>2843</v>
      </c>
      <c r="E236" s="4" t="s">
        <v>988</v>
      </c>
      <c r="O236" s="4" t="str">
        <f t="shared" si="3"/>
        <v>DÉPARTEMENT DE SEINE-MARITIME</v>
      </c>
    </row>
    <row r="237" spans="1:15">
      <c r="O237" s="4" t="str">
        <f t="shared" si="3"/>
        <v>DÉPARTEMENT DE SEINE-MARITIME</v>
      </c>
    </row>
    <row r="238" spans="1:15">
      <c r="O238" s="4" t="str">
        <f t="shared" si="3"/>
        <v>DÉPARTEMENT DE SEINE-MARITIME</v>
      </c>
    </row>
    <row r="239" spans="1:15">
      <c r="O239" s="4" t="str">
        <f t="shared" si="3"/>
        <v>DÉPARTEMENT DE SEINE-MARITIME</v>
      </c>
    </row>
    <row r="240" spans="1:15">
      <c r="O240" s="4" t="str">
        <f t="shared" si="3"/>
        <v>DÉPARTEMENT DE SEINE-MARITIME</v>
      </c>
    </row>
    <row r="241" spans="15:15">
      <c r="O241" s="4" t="str">
        <f t="shared" si="3"/>
        <v>DÉPARTEMENT DE SEINE-MARITIME</v>
      </c>
    </row>
    <row r="242" spans="15:15">
      <c r="O242" s="4" t="str">
        <f t="shared" si="3"/>
        <v>DÉPARTEMENT DE SEINE-MARITIME</v>
      </c>
    </row>
    <row r="243" spans="15:15">
      <c r="O243" s="4" t="str">
        <f t="shared" si="3"/>
        <v>DÉPARTEMENT DE SEINE-MARITIME</v>
      </c>
    </row>
    <row r="244" spans="15:15">
      <c r="O244" s="4" t="str">
        <f>UPPER(D216)</f>
        <v>DÉPARTEMENT DE SEINE-MARITIME</v>
      </c>
    </row>
    <row r="245" spans="15:15">
      <c r="O245" s="4" t="str">
        <f>UPPER(D217)</f>
        <v>DÉPARTEMENT DE SEINE-MARITIME</v>
      </c>
    </row>
    <row r="246" spans="15:15">
      <c r="O246" s="4" t="str">
        <f>UPPER(D218)</f>
        <v>DÉPARTEMENT DE SEINE-MARITIME</v>
      </c>
    </row>
    <row r="247" spans="15:15">
      <c r="O247" s="4" t="str">
        <f>UPPER(D219)</f>
        <v>DÉPARTEMENT DE SEINE-MARITIME</v>
      </c>
    </row>
    <row r="248" spans="15:15">
      <c r="O248" s="4" t="str">
        <f>UPPER(D220)</f>
        <v>DÉPARTEMENT DE SEINE-MARITIME</v>
      </c>
    </row>
    <row r="249" spans="15:15">
      <c r="O249" s="4" t="str">
        <f t="shared" ref="O249:O256" si="4">UPPER(D221)</f>
        <v>DÉPARTEMENT DE SEINE-MARITIME</v>
      </c>
    </row>
    <row r="250" spans="15:15">
      <c r="O250" s="4" t="str">
        <f t="shared" si="4"/>
        <v>DÉPARTEMENT DE SEINE-MARITIME</v>
      </c>
    </row>
    <row r="251" spans="15:15">
      <c r="O251" s="4" t="str">
        <f t="shared" si="4"/>
        <v>DÉPARTEMENT DE SEINE-MARITIME</v>
      </c>
    </row>
    <row r="252" spans="15:15">
      <c r="O252" s="4" t="str">
        <f t="shared" si="4"/>
        <v>DÉPARTEMENT DE SEINE-MARITIME</v>
      </c>
    </row>
    <row r="253" spans="15:15">
      <c r="O253" s="4" t="str">
        <f t="shared" si="4"/>
        <v>DÉPARTEMENT DE SEINE-MARITIME</v>
      </c>
    </row>
    <row r="254" spans="15:15">
      <c r="O254" s="4" t="str">
        <f t="shared" si="4"/>
        <v>DÉPARTEMENT DE SEINE-MARITIME</v>
      </c>
    </row>
    <row r="255" spans="15:15">
      <c r="O255" s="4" t="str">
        <f t="shared" si="4"/>
        <v>DÉPARTEMENT DE SEINE-MARITIME</v>
      </c>
    </row>
    <row r="256" spans="15:15">
      <c r="O256" s="4" t="str">
        <f t="shared" si="4"/>
        <v>DÉPARTEMENT DE SEINE-MARITIME</v>
      </c>
    </row>
    <row r="257" spans="15:15">
      <c r="O257" s="4" t="str">
        <f>UPPER(D229)</f>
        <v>DÉPARTEMENT DE SEINE-MARITIME</v>
      </c>
    </row>
    <row r="258" spans="15:15">
      <c r="O258" s="4" t="str">
        <f t="shared" ref="O258:O264" si="5">UPPER(D230)</f>
        <v>DÉPARTEMENT DE SEINE-MARITIME</v>
      </c>
    </row>
    <row r="259" spans="15:15">
      <c r="O259" s="4" t="str">
        <f t="shared" si="5"/>
        <v>DÉPARTEMENT DE SEINE-MARITIME</v>
      </c>
    </row>
    <row r="260" spans="15:15">
      <c r="O260" s="4" t="str">
        <f t="shared" si="5"/>
        <v>DÉPARTEMENT DE SEINE-MARITIME</v>
      </c>
    </row>
    <row r="261" spans="15:15">
      <c r="O261" s="4" t="str">
        <f t="shared" si="5"/>
        <v>DÉPARTEMENT DE SEINE-MARITIME</v>
      </c>
    </row>
    <row r="262" spans="15:15">
      <c r="O262" s="4" t="str">
        <f t="shared" si="5"/>
        <v>DÉPARTEMENT DE SEINE-MARITIME</v>
      </c>
    </row>
    <row r="263" spans="15:15">
      <c r="O263" s="4" t="str">
        <f t="shared" si="5"/>
        <v>DÉPARTEMENT DE SEINE-MARITIME</v>
      </c>
    </row>
    <row r="264" spans="15:15">
      <c r="O264" s="4" t="str">
        <f t="shared" si="5"/>
        <v>NORMANDIE</v>
      </c>
    </row>
  </sheetData>
  <sortState xmlns:xlrd2="http://schemas.microsoft.com/office/spreadsheetml/2017/richdata2" ref="I11:I137">
    <sortCondition ref="I11:I137"/>
  </sortState>
  <phoneticPr fontId="15" type="noConversion"/>
  <pageMargins left="0.78740157499999996" right="0.78740157499999996" top="0.984251969" bottom="0.984251969" header="0.4921259845" footer="0.492125984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9">
    <tabColor theme="3"/>
  </sheetPr>
  <dimension ref="A1:K313"/>
  <sheetViews>
    <sheetView workbookViewId="0">
      <pane ySplit="1" topLeftCell="A290" activePane="bottomLeft" state="frozen"/>
      <selection activeCell="T29" sqref="T29"/>
      <selection pane="bottomLeft" activeCell="T29" sqref="T29"/>
    </sheetView>
  </sheetViews>
  <sheetFormatPr baseColWidth="10" defaultRowHeight="13.2"/>
  <cols>
    <col min="1" max="1" width="31.5546875" style="5" bestFit="1" customWidth="1"/>
  </cols>
  <sheetData>
    <row r="1" spans="1:11" ht="16.8">
      <c r="A1" s="128" t="s">
        <v>871</v>
      </c>
      <c r="B1" s="128" t="s">
        <v>4129</v>
      </c>
      <c r="C1" s="128" t="s">
        <v>4130</v>
      </c>
      <c r="D1" s="128" t="s">
        <v>4131</v>
      </c>
      <c r="E1" s="128" t="s">
        <v>4132</v>
      </c>
      <c r="F1" s="128" t="s">
        <v>4133</v>
      </c>
      <c r="G1" s="128" t="s">
        <v>4134</v>
      </c>
      <c r="H1" s="128" t="s">
        <v>4135</v>
      </c>
      <c r="I1" s="128" t="s">
        <v>4136</v>
      </c>
      <c r="J1" s="128" t="s">
        <v>4137</v>
      </c>
      <c r="K1" s="128" t="s">
        <v>4138</v>
      </c>
    </row>
    <row r="2" spans="1:11" ht="16.8">
      <c r="A2" s="129"/>
      <c r="B2" s="128">
        <v>1</v>
      </c>
      <c r="C2" s="128">
        <v>0</v>
      </c>
      <c r="D2" s="128">
        <v>0</v>
      </c>
      <c r="E2" s="128">
        <v>6</v>
      </c>
      <c r="F2" s="128">
        <v>0</v>
      </c>
      <c r="G2" s="128">
        <v>0</v>
      </c>
      <c r="H2" s="128">
        <v>1</v>
      </c>
      <c r="I2" s="128">
        <v>0</v>
      </c>
      <c r="J2" s="128">
        <v>5</v>
      </c>
      <c r="K2" s="128">
        <v>0</v>
      </c>
    </row>
    <row r="3" spans="1:11" ht="16.8">
      <c r="A3" s="129" t="s">
        <v>872</v>
      </c>
      <c r="B3" s="128">
        <v>560</v>
      </c>
      <c r="C3" s="128">
        <v>80</v>
      </c>
      <c r="D3" s="128">
        <v>48</v>
      </c>
      <c r="E3" s="128">
        <v>36</v>
      </c>
      <c r="F3" s="128">
        <v>39</v>
      </c>
      <c r="G3" s="128">
        <v>551</v>
      </c>
      <c r="H3" s="128">
        <v>73</v>
      </c>
      <c r="I3" s="128">
        <v>49</v>
      </c>
      <c r="J3" s="128">
        <v>47</v>
      </c>
      <c r="K3" s="128">
        <v>27</v>
      </c>
    </row>
    <row r="4" spans="1:11" ht="16.8">
      <c r="A4" s="129" t="s">
        <v>873</v>
      </c>
      <c r="B4" s="128">
        <v>6720</v>
      </c>
      <c r="C4" s="128">
        <v>944</v>
      </c>
      <c r="D4" s="128">
        <v>580</v>
      </c>
      <c r="E4" s="128">
        <v>382</v>
      </c>
      <c r="F4" s="128">
        <v>306</v>
      </c>
      <c r="G4" s="128">
        <v>6669</v>
      </c>
      <c r="H4" s="128">
        <v>1004</v>
      </c>
      <c r="I4" s="128">
        <v>518</v>
      </c>
      <c r="J4" s="128">
        <v>430</v>
      </c>
      <c r="K4" s="128">
        <v>291</v>
      </c>
    </row>
    <row r="5" spans="1:11" ht="16.8">
      <c r="A5" s="129" t="s">
        <v>874</v>
      </c>
      <c r="B5" s="128">
        <v>17</v>
      </c>
      <c r="C5" s="128">
        <v>5</v>
      </c>
      <c r="D5" s="128">
        <v>3</v>
      </c>
      <c r="E5" s="128">
        <v>0</v>
      </c>
      <c r="F5" s="128">
        <v>0</v>
      </c>
      <c r="G5" s="128">
        <v>24</v>
      </c>
      <c r="H5" s="128">
        <v>1</v>
      </c>
      <c r="I5" s="128">
        <v>1</v>
      </c>
      <c r="J5" s="128">
        <v>2</v>
      </c>
      <c r="K5" s="128">
        <v>4</v>
      </c>
    </row>
    <row r="6" spans="1:11" ht="16.8">
      <c r="A6" s="129" t="s">
        <v>875</v>
      </c>
      <c r="B6" s="128">
        <v>64</v>
      </c>
      <c r="C6" s="128">
        <v>10</v>
      </c>
      <c r="D6" s="128">
        <v>3</v>
      </c>
      <c r="E6" s="128">
        <v>3</v>
      </c>
      <c r="F6" s="128">
        <v>0</v>
      </c>
      <c r="G6" s="128">
        <v>70</v>
      </c>
      <c r="H6" s="128">
        <v>8</v>
      </c>
      <c r="I6" s="128">
        <v>4</v>
      </c>
      <c r="J6" s="128">
        <v>4</v>
      </c>
      <c r="K6" s="128">
        <v>5</v>
      </c>
    </row>
    <row r="7" spans="1:11" ht="16.8">
      <c r="A7" s="129" t="s">
        <v>877</v>
      </c>
      <c r="B7" s="128">
        <v>420</v>
      </c>
      <c r="C7" s="128">
        <v>68</v>
      </c>
      <c r="D7" s="128">
        <v>28</v>
      </c>
      <c r="E7" s="128">
        <v>21</v>
      </c>
      <c r="F7" s="128">
        <v>14</v>
      </c>
      <c r="G7" s="128">
        <v>447</v>
      </c>
      <c r="H7" s="128">
        <v>74</v>
      </c>
      <c r="I7" s="128">
        <v>27</v>
      </c>
      <c r="J7" s="128">
        <v>30</v>
      </c>
      <c r="K7" s="128">
        <v>20</v>
      </c>
    </row>
    <row r="8" spans="1:11" ht="16.8">
      <c r="A8" s="129" t="s">
        <v>878</v>
      </c>
      <c r="B8" s="128">
        <v>60</v>
      </c>
      <c r="C8" s="128">
        <v>14</v>
      </c>
      <c r="D8" s="128">
        <v>8</v>
      </c>
      <c r="E8" s="128">
        <v>10</v>
      </c>
      <c r="F8" s="128">
        <v>1</v>
      </c>
      <c r="G8" s="128">
        <v>81</v>
      </c>
      <c r="H8" s="128">
        <v>17</v>
      </c>
      <c r="I8" s="128">
        <v>6</v>
      </c>
      <c r="J8" s="128">
        <v>7</v>
      </c>
      <c r="K8" s="128">
        <v>1</v>
      </c>
    </row>
    <row r="9" spans="1:11" ht="16.8">
      <c r="A9" s="129" t="s">
        <v>879</v>
      </c>
      <c r="B9" s="128">
        <v>1181</v>
      </c>
      <c r="C9" s="128">
        <v>206</v>
      </c>
      <c r="D9" s="128">
        <v>131</v>
      </c>
      <c r="E9" s="128">
        <v>43</v>
      </c>
      <c r="F9" s="128">
        <v>23</v>
      </c>
      <c r="G9" s="128">
        <v>1309</v>
      </c>
      <c r="H9" s="128">
        <v>218</v>
      </c>
      <c r="I9" s="128">
        <v>151</v>
      </c>
      <c r="J9" s="128">
        <v>61</v>
      </c>
      <c r="K9" s="128">
        <v>21</v>
      </c>
    </row>
    <row r="10" spans="1:11" ht="16.8">
      <c r="A10" s="129" t="s">
        <v>880</v>
      </c>
      <c r="B10" s="128">
        <v>211</v>
      </c>
      <c r="C10" s="128">
        <v>45</v>
      </c>
      <c r="D10" s="128">
        <v>23</v>
      </c>
      <c r="E10" s="128">
        <v>4</v>
      </c>
      <c r="F10" s="128">
        <v>6</v>
      </c>
      <c r="G10" s="128">
        <v>231</v>
      </c>
      <c r="H10" s="128">
        <v>45</v>
      </c>
      <c r="I10" s="128">
        <v>14</v>
      </c>
      <c r="J10" s="128">
        <v>14</v>
      </c>
      <c r="K10" s="128">
        <v>6</v>
      </c>
    </row>
    <row r="11" spans="1:11" ht="16.8">
      <c r="A11" s="129" t="s">
        <v>881</v>
      </c>
      <c r="B11" s="128">
        <v>79</v>
      </c>
      <c r="C11" s="128">
        <v>5</v>
      </c>
      <c r="D11" s="128">
        <v>6</v>
      </c>
      <c r="E11" s="128">
        <v>2</v>
      </c>
      <c r="F11" s="128">
        <v>2</v>
      </c>
      <c r="G11" s="128">
        <v>78</v>
      </c>
      <c r="H11" s="128">
        <v>8</v>
      </c>
      <c r="I11" s="128">
        <v>10</v>
      </c>
      <c r="J11" s="128">
        <v>0</v>
      </c>
      <c r="K11" s="128">
        <v>5</v>
      </c>
    </row>
    <row r="12" spans="1:11" ht="16.8">
      <c r="A12" s="129" t="s">
        <v>882</v>
      </c>
      <c r="B12" s="128">
        <v>68</v>
      </c>
      <c r="C12" s="128">
        <v>12</v>
      </c>
      <c r="D12" s="128">
        <v>11</v>
      </c>
      <c r="E12" s="128">
        <v>2</v>
      </c>
      <c r="F12" s="128">
        <v>2</v>
      </c>
      <c r="G12" s="128">
        <v>80</v>
      </c>
      <c r="H12" s="128">
        <v>13</v>
      </c>
      <c r="I12" s="128">
        <v>6</v>
      </c>
      <c r="J12" s="128">
        <v>2</v>
      </c>
      <c r="K12" s="128">
        <v>1</v>
      </c>
    </row>
    <row r="13" spans="1:11" ht="16.8">
      <c r="A13" s="129" t="s">
        <v>883</v>
      </c>
      <c r="B13" s="128">
        <v>134</v>
      </c>
      <c r="C13" s="128">
        <v>23</v>
      </c>
      <c r="D13" s="128">
        <v>18</v>
      </c>
      <c r="E13" s="128">
        <v>8</v>
      </c>
      <c r="F13" s="128">
        <v>7</v>
      </c>
      <c r="G13" s="128">
        <v>132</v>
      </c>
      <c r="H13" s="128">
        <v>25</v>
      </c>
      <c r="I13" s="128">
        <v>11</v>
      </c>
      <c r="J13" s="128">
        <v>6</v>
      </c>
      <c r="K13" s="128">
        <v>5</v>
      </c>
    </row>
    <row r="14" spans="1:11" ht="16.8">
      <c r="A14" s="129" t="s">
        <v>884</v>
      </c>
      <c r="B14" s="128">
        <v>74</v>
      </c>
      <c r="C14" s="128">
        <v>10</v>
      </c>
      <c r="D14" s="128">
        <v>7</v>
      </c>
      <c r="E14" s="128">
        <v>5</v>
      </c>
      <c r="F14" s="128">
        <v>3</v>
      </c>
      <c r="G14" s="128">
        <v>75</v>
      </c>
      <c r="H14" s="128">
        <v>12</v>
      </c>
      <c r="I14" s="128">
        <v>6</v>
      </c>
      <c r="J14" s="128">
        <v>3</v>
      </c>
      <c r="K14" s="128">
        <v>4</v>
      </c>
    </row>
    <row r="15" spans="1:11" ht="16.8">
      <c r="A15" s="129" t="s">
        <v>885</v>
      </c>
      <c r="B15" s="128">
        <v>3238</v>
      </c>
      <c r="C15" s="128">
        <v>535</v>
      </c>
      <c r="D15" s="128">
        <v>314</v>
      </c>
      <c r="E15" s="128">
        <v>197</v>
      </c>
      <c r="F15" s="128">
        <v>137</v>
      </c>
      <c r="G15" s="128">
        <v>3351</v>
      </c>
      <c r="H15" s="128">
        <v>557</v>
      </c>
      <c r="I15" s="128">
        <v>324</v>
      </c>
      <c r="J15" s="128">
        <v>245</v>
      </c>
      <c r="K15" s="128">
        <v>133</v>
      </c>
    </row>
    <row r="16" spans="1:11" ht="16.8">
      <c r="A16" s="129" t="s">
        <v>886</v>
      </c>
      <c r="B16" s="128">
        <v>209</v>
      </c>
      <c r="C16" s="128">
        <v>22</v>
      </c>
      <c r="D16" s="128">
        <v>16</v>
      </c>
      <c r="E16" s="128">
        <v>10</v>
      </c>
      <c r="F16" s="128">
        <v>18</v>
      </c>
      <c r="G16" s="128">
        <v>252</v>
      </c>
      <c r="H16" s="128">
        <v>32</v>
      </c>
      <c r="I16" s="128">
        <v>23</v>
      </c>
      <c r="J16" s="128">
        <v>9</v>
      </c>
      <c r="K16" s="128">
        <v>10</v>
      </c>
    </row>
    <row r="17" spans="1:11" ht="16.8">
      <c r="A17" s="129" t="s">
        <v>887</v>
      </c>
      <c r="B17" s="128">
        <v>86</v>
      </c>
      <c r="C17" s="128">
        <v>12</v>
      </c>
      <c r="D17" s="128">
        <v>7</v>
      </c>
      <c r="E17" s="128">
        <v>1</v>
      </c>
      <c r="F17" s="128">
        <v>6</v>
      </c>
      <c r="G17" s="128">
        <v>87</v>
      </c>
      <c r="H17" s="128">
        <v>18</v>
      </c>
      <c r="I17" s="128">
        <v>11</v>
      </c>
      <c r="J17" s="128">
        <v>5</v>
      </c>
      <c r="K17" s="128">
        <v>5</v>
      </c>
    </row>
    <row r="18" spans="1:11" ht="16.8">
      <c r="A18" s="129" t="s">
        <v>888</v>
      </c>
      <c r="B18" s="128">
        <v>351</v>
      </c>
      <c r="C18" s="128">
        <v>72</v>
      </c>
      <c r="D18" s="128">
        <v>50</v>
      </c>
      <c r="E18" s="128">
        <v>17</v>
      </c>
      <c r="F18" s="128">
        <v>20</v>
      </c>
      <c r="G18" s="128">
        <v>397</v>
      </c>
      <c r="H18" s="128">
        <v>56</v>
      </c>
      <c r="I18" s="128">
        <v>37</v>
      </c>
      <c r="J18" s="128">
        <v>29</v>
      </c>
      <c r="K18" s="128">
        <v>14</v>
      </c>
    </row>
    <row r="19" spans="1:11" ht="16.8">
      <c r="A19" s="129" t="s">
        <v>889</v>
      </c>
      <c r="B19" s="128">
        <v>84</v>
      </c>
      <c r="C19" s="128">
        <v>22</v>
      </c>
      <c r="D19" s="128">
        <v>10</v>
      </c>
      <c r="E19" s="128">
        <v>6</v>
      </c>
      <c r="F19" s="128">
        <v>13</v>
      </c>
      <c r="G19" s="128">
        <v>91</v>
      </c>
      <c r="H19" s="128">
        <v>17</v>
      </c>
      <c r="I19" s="128">
        <v>14</v>
      </c>
      <c r="J19" s="128">
        <v>4</v>
      </c>
      <c r="K19" s="128">
        <v>12</v>
      </c>
    </row>
    <row r="20" spans="1:11" ht="16.8">
      <c r="A20" s="129" t="s">
        <v>890</v>
      </c>
      <c r="B20" s="128">
        <v>343</v>
      </c>
      <c r="C20" s="128">
        <v>61</v>
      </c>
      <c r="D20" s="128">
        <v>28</v>
      </c>
      <c r="E20" s="128">
        <v>19</v>
      </c>
      <c r="F20" s="128">
        <v>50</v>
      </c>
      <c r="G20" s="128">
        <v>420</v>
      </c>
      <c r="H20" s="128">
        <v>68</v>
      </c>
      <c r="I20" s="128">
        <v>33</v>
      </c>
      <c r="J20" s="128">
        <v>12</v>
      </c>
      <c r="K20" s="128">
        <v>33</v>
      </c>
    </row>
    <row r="21" spans="1:11" ht="16.8">
      <c r="A21" s="129" t="s">
        <v>891</v>
      </c>
      <c r="B21" s="128">
        <v>251</v>
      </c>
      <c r="C21" s="128">
        <v>56</v>
      </c>
      <c r="D21" s="128">
        <v>28</v>
      </c>
      <c r="E21" s="128">
        <v>11</v>
      </c>
      <c r="F21" s="128">
        <v>32</v>
      </c>
      <c r="G21" s="128">
        <v>264</v>
      </c>
      <c r="H21" s="128">
        <v>68</v>
      </c>
      <c r="I21" s="128">
        <v>21</v>
      </c>
      <c r="J21" s="128">
        <v>7</v>
      </c>
      <c r="K21" s="128">
        <v>19</v>
      </c>
    </row>
    <row r="22" spans="1:11" ht="16.8">
      <c r="A22" s="129" t="s">
        <v>892</v>
      </c>
      <c r="B22" s="128">
        <v>74</v>
      </c>
      <c r="C22" s="128">
        <v>19</v>
      </c>
      <c r="D22" s="128">
        <v>14</v>
      </c>
      <c r="E22" s="128">
        <v>6</v>
      </c>
      <c r="F22" s="128">
        <v>0</v>
      </c>
      <c r="G22" s="128">
        <v>89</v>
      </c>
      <c r="H22" s="128">
        <v>21</v>
      </c>
      <c r="I22" s="128">
        <v>7</v>
      </c>
      <c r="J22" s="128">
        <v>2</v>
      </c>
      <c r="K22" s="128">
        <v>0</v>
      </c>
    </row>
    <row r="23" spans="1:11" ht="16.8">
      <c r="A23" s="129" t="s">
        <v>893</v>
      </c>
      <c r="B23" s="128">
        <v>62</v>
      </c>
      <c r="C23" s="128">
        <v>8</v>
      </c>
      <c r="D23" s="128">
        <v>6</v>
      </c>
      <c r="E23" s="128">
        <v>4</v>
      </c>
      <c r="F23" s="128">
        <v>2</v>
      </c>
      <c r="G23" s="128">
        <v>61</v>
      </c>
      <c r="H23" s="128">
        <v>12</v>
      </c>
      <c r="I23" s="128">
        <v>8</v>
      </c>
      <c r="J23" s="128">
        <v>5</v>
      </c>
      <c r="K23" s="128">
        <v>4</v>
      </c>
    </row>
    <row r="24" spans="1:11" ht="16.8">
      <c r="A24" s="129" t="s">
        <v>894</v>
      </c>
      <c r="B24" s="128">
        <v>93</v>
      </c>
      <c r="C24" s="128">
        <v>22</v>
      </c>
      <c r="D24" s="128">
        <v>14</v>
      </c>
      <c r="E24" s="128">
        <v>3</v>
      </c>
      <c r="F24" s="128">
        <v>5</v>
      </c>
      <c r="G24" s="128">
        <v>88</v>
      </c>
      <c r="H24" s="128">
        <v>17</v>
      </c>
      <c r="I24" s="128">
        <v>7</v>
      </c>
      <c r="J24" s="128">
        <v>7</v>
      </c>
      <c r="K24" s="128">
        <v>9</v>
      </c>
    </row>
    <row r="25" spans="1:11" ht="16.8">
      <c r="A25" s="129" t="s">
        <v>895</v>
      </c>
      <c r="B25" s="128">
        <v>121</v>
      </c>
      <c r="C25" s="128">
        <v>23</v>
      </c>
      <c r="D25" s="128">
        <v>22</v>
      </c>
      <c r="E25" s="128">
        <v>4</v>
      </c>
      <c r="F25" s="128">
        <v>11</v>
      </c>
      <c r="G25" s="128">
        <v>130</v>
      </c>
      <c r="H25" s="128">
        <v>27</v>
      </c>
      <c r="I25" s="128">
        <v>19</v>
      </c>
      <c r="J25" s="128">
        <v>9</v>
      </c>
      <c r="K25" s="128">
        <v>3</v>
      </c>
    </row>
    <row r="26" spans="1:11" ht="16.8">
      <c r="A26" s="129" t="s">
        <v>896</v>
      </c>
      <c r="B26" s="128">
        <v>162</v>
      </c>
      <c r="C26" s="128">
        <v>36</v>
      </c>
      <c r="D26" s="128">
        <v>26</v>
      </c>
      <c r="E26" s="128">
        <v>9</v>
      </c>
      <c r="F26" s="128">
        <v>7</v>
      </c>
      <c r="G26" s="128">
        <v>198</v>
      </c>
      <c r="H26" s="128">
        <v>41</v>
      </c>
      <c r="I26" s="128">
        <v>17</v>
      </c>
      <c r="J26" s="128">
        <v>11</v>
      </c>
      <c r="K26" s="128">
        <v>12</v>
      </c>
    </row>
    <row r="27" spans="1:11" ht="16.8">
      <c r="A27" s="129" t="s">
        <v>897</v>
      </c>
      <c r="B27" s="128">
        <v>58</v>
      </c>
      <c r="C27" s="128">
        <v>15</v>
      </c>
      <c r="D27" s="128">
        <v>16</v>
      </c>
      <c r="E27" s="128">
        <v>3</v>
      </c>
      <c r="F27" s="128">
        <v>5</v>
      </c>
      <c r="G27" s="128">
        <v>76</v>
      </c>
      <c r="H27" s="128">
        <v>14</v>
      </c>
      <c r="I27" s="128">
        <v>11</v>
      </c>
      <c r="J27" s="128">
        <v>5</v>
      </c>
      <c r="K27" s="128">
        <v>3</v>
      </c>
    </row>
    <row r="28" spans="1:11" ht="16.8">
      <c r="A28" s="129" t="s">
        <v>898</v>
      </c>
      <c r="B28" s="128">
        <v>724</v>
      </c>
      <c r="C28" s="128">
        <v>135</v>
      </c>
      <c r="D28" s="128">
        <v>98</v>
      </c>
      <c r="E28" s="128">
        <v>54</v>
      </c>
      <c r="F28" s="128">
        <v>46</v>
      </c>
      <c r="G28" s="128">
        <v>983</v>
      </c>
      <c r="H28" s="128">
        <v>132</v>
      </c>
      <c r="I28" s="128">
        <v>90</v>
      </c>
      <c r="J28" s="128">
        <v>70</v>
      </c>
      <c r="K28" s="128">
        <v>41</v>
      </c>
    </row>
    <row r="29" spans="1:11" ht="16.8">
      <c r="A29" s="129" t="s">
        <v>899</v>
      </c>
      <c r="B29" s="128">
        <v>42</v>
      </c>
      <c r="C29" s="128">
        <v>10</v>
      </c>
      <c r="D29" s="128">
        <v>5</v>
      </c>
      <c r="E29" s="128">
        <v>0</v>
      </c>
      <c r="F29" s="128">
        <v>0</v>
      </c>
      <c r="G29" s="128">
        <v>48</v>
      </c>
      <c r="H29" s="128">
        <v>11</v>
      </c>
      <c r="I29" s="128">
        <v>8</v>
      </c>
      <c r="J29" s="128">
        <v>2</v>
      </c>
      <c r="K29" s="128">
        <v>1</v>
      </c>
    </row>
    <row r="30" spans="1:11" ht="16.8">
      <c r="A30" s="129" t="s">
        <v>900</v>
      </c>
      <c r="B30" s="128">
        <v>72</v>
      </c>
      <c r="C30" s="128">
        <v>10</v>
      </c>
      <c r="D30" s="128">
        <v>4</v>
      </c>
      <c r="E30" s="128">
        <v>2</v>
      </c>
      <c r="F30" s="128">
        <v>1</v>
      </c>
      <c r="G30" s="128">
        <v>83</v>
      </c>
      <c r="H30" s="128">
        <v>10</v>
      </c>
      <c r="I30" s="128">
        <v>4</v>
      </c>
      <c r="J30" s="128">
        <v>3</v>
      </c>
      <c r="K30" s="128">
        <v>3</v>
      </c>
    </row>
    <row r="31" spans="1:11" ht="16.8">
      <c r="A31" s="129" t="s">
        <v>901</v>
      </c>
      <c r="B31" s="128">
        <v>311</v>
      </c>
      <c r="C31" s="128">
        <v>49</v>
      </c>
      <c r="D31" s="128">
        <v>18</v>
      </c>
      <c r="E31" s="128">
        <v>13</v>
      </c>
      <c r="F31" s="128">
        <v>5</v>
      </c>
      <c r="G31" s="128">
        <v>328</v>
      </c>
      <c r="H31" s="128">
        <v>52</v>
      </c>
      <c r="I31" s="128">
        <v>24</v>
      </c>
      <c r="J31" s="128">
        <v>15</v>
      </c>
      <c r="K31" s="128">
        <v>15</v>
      </c>
    </row>
    <row r="32" spans="1:11" ht="16.8">
      <c r="A32" s="129" t="s">
        <v>902</v>
      </c>
      <c r="B32" s="128">
        <v>221</v>
      </c>
      <c r="C32" s="128">
        <v>32</v>
      </c>
      <c r="D32" s="128">
        <v>21</v>
      </c>
      <c r="E32" s="128">
        <v>11</v>
      </c>
      <c r="F32" s="128">
        <v>9</v>
      </c>
      <c r="G32" s="128">
        <v>233</v>
      </c>
      <c r="H32" s="128">
        <v>34</v>
      </c>
      <c r="I32" s="128">
        <v>21</v>
      </c>
      <c r="J32" s="128">
        <v>9</v>
      </c>
      <c r="K32" s="128">
        <v>3</v>
      </c>
    </row>
    <row r="33" spans="1:11" ht="16.8">
      <c r="A33" s="129" t="s">
        <v>903</v>
      </c>
      <c r="B33" s="128">
        <v>166</v>
      </c>
      <c r="C33" s="128">
        <v>24</v>
      </c>
      <c r="D33" s="128">
        <v>14</v>
      </c>
      <c r="E33" s="128">
        <v>1</v>
      </c>
      <c r="F33" s="128">
        <v>3</v>
      </c>
      <c r="G33" s="128">
        <v>136</v>
      </c>
      <c r="H33" s="128">
        <v>25</v>
      </c>
      <c r="I33" s="128">
        <v>7</v>
      </c>
      <c r="J33" s="128">
        <v>6</v>
      </c>
      <c r="K33" s="128">
        <v>7</v>
      </c>
    </row>
    <row r="34" spans="1:11" ht="16.8">
      <c r="A34" s="129" t="s">
        <v>904</v>
      </c>
      <c r="B34" s="128">
        <v>367</v>
      </c>
      <c r="C34" s="128">
        <v>63</v>
      </c>
      <c r="D34" s="128">
        <v>39</v>
      </c>
      <c r="E34" s="128">
        <v>12</v>
      </c>
      <c r="F34" s="128">
        <v>1</v>
      </c>
      <c r="G34" s="128">
        <v>368</v>
      </c>
      <c r="H34" s="128">
        <v>72</v>
      </c>
      <c r="I34" s="128">
        <v>47</v>
      </c>
      <c r="J34" s="128">
        <v>20</v>
      </c>
      <c r="K34" s="128">
        <v>6</v>
      </c>
    </row>
    <row r="35" spans="1:11" ht="16.8">
      <c r="A35" s="129" t="s">
        <v>905</v>
      </c>
      <c r="B35" s="128">
        <v>52</v>
      </c>
      <c r="C35" s="128">
        <v>10</v>
      </c>
      <c r="D35" s="128">
        <v>5</v>
      </c>
      <c r="E35" s="128">
        <v>3</v>
      </c>
      <c r="F35" s="128">
        <v>0</v>
      </c>
      <c r="G35" s="128">
        <v>56</v>
      </c>
      <c r="H35" s="128">
        <v>15</v>
      </c>
      <c r="I35" s="128">
        <v>2</v>
      </c>
      <c r="J35" s="128">
        <v>0</v>
      </c>
      <c r="K35" s="128">
        <v>1</v>
      </c>
    </row>
    <row r="36" spans="1:11" ht="16.8">
      <c r="A36" s="129" t="s">
        <v>906</v>
      </c>
      <c r="B36" s="128">
        <v>341</v>
      </c>
      <c r="C36" s="128">
        <v>63</v>
      </c>
      <c r="D36" s="128">
        <v>36</v>
      </c>
      <c r="E36" s="128">
        <v>16</v>
      </c>
      <c r="F36" s="128">
        <v>18</v>
      </c>
      <c r="G36" s="128">
        <v>338</v>
      </c>
      <c r="H36" s="128">
        <v>70</v>
      </c>
      <c r="I36" s="128">
        <v>40</v>
      </c>
      <c r="J36" s="128">
        <v>16</v>
      </c>
      <c r="K36" s="128">
        <v>20</v>
      </c>
    </row>
    <row r="37" spans="1:11" ht="16.8">
      <c r="A37" s="129" t="s">
        <v>907</v>
      </c>
      <c r="B37" s="128">
        <v>146</v>
      </c>
      <c r="C37" s="128">
        <v>20</v>
      </c>
      <c r="D37" s="128">
        <v>10</v>
      </c>
      <c r="E37" s="128">
        <v>5</v>
      </c>
      <c r="F37" s="128">
        <v>5</v>
      </c>
      <c r="G37" s="128">
        <v>161</v>
      </c>
      <c r="H37" s="128">
        <v>23</v>
      </c>
      <c r="I37" s="128">
        <v>9</v>
      </c>
      <c r="J37" s="128">
        <v>2</v>
      </c>
      <c r="K37" s="128">
        <v>7</v>
      </c>
    </row>
    <row r="38" spans="1:11" ht="16.8">
      <c r="A38" s="129" t="s">
        <v>908</v>
      </c>
      <c r="B38" s="128">
        <v>42</v>
      </c>
      <c r="C38" s="128">
        <v>11</v>
      </c>
      <c r="D38" s="128">
        <v>4</v>
      </c>
      <c r="E38" s="128">
        <v>1</v>
      </c>
      <c r="F38" s="128">
        <v>2</v>
      </c>
      <c r="G38" s="128">
        <v>44</v>
      </c>
      <c r="H38" s="128">
        <v>7</v>
      </c>
      <c r="I38" s="128">
        <v>3</v>
      </c>
      <c r="J38" s="128">
        <v>3</v>
      </c>
      <c r="K38" s="128">
        <v>3</v>
      </c>
    </row>
    <row r="39" spans="1:11" ht="16.8">
      <c r="A39" s="129" t="s">
        <v>909</v>
      </c>
      <c r="B39" s="128">
        <v>98</v>
      </c>
      <c r="C39" s="128">
        <v>20</v>
      </c>
      <c r="D39" s="128">
        <v>7</v>
      </c>
      <c r="E39" s="128">
        <v>2</v>
      </c>
      <c r="F39" s="128">
        <v>6</v>
      </c>
      <c r="G39" s="128">
        <v>90</v>
      </c>
      <c r="H39" s="128">
        <v>18</v>
      </c>
      <c r="I39" s="128">
        <v>14</v>
      </c>
      <c r="J39" s="128">
        <v>4</v>
      </c>
      <c r="K39" s="128">
        <v>4</v>
      </c>
    </row>
    <row r="40" spans="1:11" ht="16.8">
      <c r="A40" s="129" t="s">
        <v>910</v>
      </c>
      <c r="B40" s="128">
        <v>521</v>
      </c>
      <c r="C40" s="128">
        <v>118</v>
      </c>
      <c r="D40" s="128">
        <v>53</v>
      </c>
      <c r="E40" s="128">
        <v>20</v>
      </c>
      <c r="F40" s="128">
        <v>38</v>
      </c>
      <c r="G40" s="128">
        <v>519</v>
      </c>
      <c r="H40" s="128">
        <v>114</v>
      </c>
      <c r="I40" s="128">
        <v>46</v>
      </c>
      <c r="J40" s="128">
        <v>28</v>
      </c>
      <c r="K40" s="128">
        <v>27</v>
      </c>
    </row>
    <row r="41" spans="1:11" ht="16.8">
      <c r="A41" s="129" t="s">
        <v>911</v>
      </c>
      <c r="B41" s="128">
        <v>161</v>
      </c>
      <c r="C41" s="128">
        <v>20</v>
      </c>
      <c r="D41" s="128">
        <v>18</v>
      </c>
      <c r="E41" s="128">
        <v>7</v>
      </c>
      <c r="F41" s="128">
        <v>9</v>
      </c>
      <c r="G41" s="128">
        <v>145</v>
      </c>
      <c r="H41" s="128">
        <v>22</v>
      </c>
      <c r="I41" s="128">
        <v>15</v>
      </c>
      <c r="J41" s="128">
        <v>13</v>
      </c>
      <c r="K41" s="128">
        <v>6</v>
      </c>
    </row>
    <row r="42" spans="1:11" ht="16.8">
      <c r="A42" s="129" t="s">
        <v>912</v>
      </c>
      <c r="B42" s="128">
        <v>217</v>
      </c>
      <c r="C42" s="128">
        <v>36</v>
      </c>
      <c r="D42" s="128">
        <v>19</v>
      </c>
      <c r="E42" s="128">
        <v>4</v>
      </c>
      <c r="F42" s="128">
        <v>17</v>
      </c>
      <c r="G42" s="128">
        <v>174</v>
      </c>
      <c r="H42" s="128">
        <v>26</v>
      </c>
      <c r="I42" s="128">
        <v>12</v>
      </c>
      <c r="J42" s="128">
        <v>6</v>
      </c>
      <c r="K42" s="128">
        <v>10</v>
      </c>
    </row>
    <row r="43" spans="1:11" ht="16.8">
      <c r="A43" s="129" t="s">
        <v>913</v>
      </c>
      <c r="B43" s="128">
        <v>273</v>
      </c>
      <c r="C43" s="128">
        <v>43</v>
      </c>
      <c r="D43" s="128">
        <v>34</v>
      </c>
      <c r="E43" s="128">
        <v>11</v>
      </c>
      <c r="F43" s="128">
        <v>21</v>
      </c>
      <c r="G43" s="128">
        <v>253</v>
      </c>
      <c r="H43" s="128">
        <v>37</v>
      </c>
      <c r="I43" s="128">
        <v>21</v>
      </c>
      <c r="J43" s="128">
        <v>9</v>
      </c>
      <c r="K43" s="128">
        <v>18</v>
      </c>
    </row>
    <row r="44" spans="1:11" ht="16.8">
      <c r="A44" s="129" t="s">
        <v>914</v>
      </c>
      <c r="B44" s="128">
        <v>132</v>
      </c>
      <c r="C44" s="128">
        <v>24</v>
      </c>
      <c r="D44" s="128">
        <v>14</v>
      </c>
      <c r="E44" s="128">
        <v>16</v>
      </c>
      <c r="F44" s="128">
        <v>5</v>
      </c>
      <c r="G44" s="128">
        <v>128</v>
      </c>
      <c r="H44" s="128">
        <v>30</v>
      </c>
      <c r="I44" s="128">
        <v>12</v>
      </c>
      <c r="J44" s="128">
        <v>9</v>
      </c>
      <c r="K44" s="128">
        <v>2</v>
      </c>
    </row>
    <row r="45" spans="1:11" ht="16.8">
      <c r="A45" s="129" t="s">
        <v>915</v>
      </c>
      <c r="B45" s="128">
        <v>71</v>
      </c>
      <c r="C45" s="128">
        <v>10</v>
      </c>
      <c r="D45" s="128">
        <v>10</v>
      </c>
      <c r="E45" s="128">
        <v>3</v>
      </c>
      <c r="F45" s="128">
        <v>3</v>
      </c>
      <c r="G45" s="128">
        <v>66</v>
      </c>
      <c r="H45" s="128">
        <v>11</v>
      </c>
      <c r="I45" s="128">
        <v>6</v>
      </c>
      <c r="J45" s="128">
        <v>3</v>
      </c>
      <c r="K45" s="128">
        <v>3</v>
      </c>
    </row>
    <row r="46" spans="1:11" ht="16.8">
      <c r="A46" s="129" t="s">
        <v>916</v>
      </c>
      <c r="B46" s="128">
        <v>133</v>
      </c>
      <c r="C46" s="128">
        <v>18</v>
      </c>
      <c r="D46" s="128">
        <v>20</v>
      </c>
      <c r="E46" s="128">
        <v>10</v>
      </c>
      <c r="F46" s="128">
        <v>8</v>
      </c>
      <c r="G46" s="128">
        <v>132</v>
      </c>
      <c r="H46" s="128">
        <v>18</v>
      </c>
      <c r="I46" s="128">
        <v>11</v>
      </c>
      <c r="J46" s="128">
        <v>9</v>
      </c>
      <c r="K46" s="128">
        <v>9</v>
      </c>
    </row>
    <row r="47" spans="1:11" ht="16.8">
      <c r="A47" s="129" t="s">
        <v>917</v>
      </c>
      <c r="B47" s="128">
        <v>84</v>
      </c>
      <c r="C47" s="128">
        <v>14</v>
      </c>
      <c r="D47" s="128">
        <v>8</v>
      </c>
      <c r="E47" s="128">
        <v>6</v>
      </c>
      <c r="F47" s="128">
        <v>8</v>
      </c>
      <c r="G47" s="128">
        <v>72</v>
      </c>
      <c r="H47" s="128">
        <v>13</v>
      </c>
      <c r="I47" s="128">
        <v>11</v>
      </c>
      <c r="J47" s="128">
        <v>4</v>
      </c>
      <c r="K47" s="128">
        <v>7</v>
      </c>
    </row>
    <row r="48" spans="1:11" ht="16.8">
      <c r="A48" s="129" t="s">
        <v>918</v>
      </c>
      <c r="B48" s="128">
        <v>123</v>
      </c>
      <c r="C48" s="128">
        <v>25</v>
      </c>
      <c r="D48" s="128">
        <v>18</v>
      </c>
      <c r="E48" s="128">
        <v>6</v>
      </c>
      <c r="F48" s="128">
        <v>14</v>
      </c>
      <c r="G48" s="128">
        <v>106</v>
      </c>
      <c r="H48" s="128">
        <v>20</v>
      </c>
      <c r="I48" s="128">
        <v>20</v>
      </c>
      <c r="J48" s="128">
        <v>5</v>
      </c>
      <c r="K48" s="128">
        <v>11</v>
      </c>
    </row>
    <row r="49" spans="1:11" ht="16.8">
      <c r="A49" s="129" t="s">
        <v>919</v>
      </c>
      <c r="B49" s="128">
        <v>1075</v>
      </c>
      <c r="C49" s="128">
        <v>170</v>
      </c>
      <c r="D49" s="128">
        <v>132</v>
      </c>
      <c r="E49" s="128">
        <v>64</v>
      </c>
      <c r="F49" s="128">
        <v>76</v>
      </c>
      <c r="G49" s="128">
        <v>1182</v>
      </c>
      <c r="H49" s="128">
        <v>150</v>
      </c>
      <c r="I49" s="128">
        <v>103</v>
      </c>
      <c r="J49" s="128">
        <v>63</v>
      </c>
      <c r="K49" s="128">
        <v>50</v>
      </c>
    </row>
    <row r="50" spans="1:11" ht="16.8">
      <c r="A50" s="129" t="s">
        <v>920</v>
      </c>
      <c r="B50" s="128">
        <v>48</v>
      </c>
      <c r="C50" s="128">
        <v>15</v>
      </c>
      <c r="D50" s="128">
        <v>9</v>
      </c>
      <c r="E50" s="128">
        <v>3</v>
      </c>
      <c r="F50" s="128">
        <v>1</v>
      </c>
      <c r="G50" s="128">
        <v>57</v>
      </c>
      <c r="H50" s="128">
        <v>13</v>
      </c>
      <c r="I50" s="128">
        <v>9</v>
      </c>
      <c r="J50" s="128">
        <v>3</v>
      </c>
      <c r="K50" s="128">
        <v>1</v>
      </c>
    </row>
    <row r="51" spans="1:11" ht="16.8">
      <c r="A51" s="129" t="s">
        <v>921</v>
      </c>
      <c r="B51" s="128">
        <v>74</v>
      </c>
      <c r="C51" s="128">
        <v>17</v>
      </c>
      <c r="D51" s="128">
        <v>6</v>
      </c>
      <c r="E51" s="128">
        <v>3</v>
      </c>
      <c r="F51" s="128">
        <v>4</v>
      </c>
      <c r="G51" s="128">
        <v>99</v>
      </c>
      <c r="H51" s="128">
        <v>15</v>
      </c>
      <c r="I51" s="128">
        <v>9</v>
      </c>
      <c r="J51" s="128">
        <v>1</v>
      </c>
      <c r="K51" s="128">
        <v>6</v>
      </c>
    </row>
    <row r="52" spans="1:11" ht="16.8">
      <c r="A52" s="129" t="s">
        <v>922</v>
      </c>
      <c r="B52" s="128">
        <v>13</v>
      </c>
      <c r="C52" s="128">
        <v>2</v>
      </c>
      <c r="D52" s="128">
        <v>2</v>
      </c>
      <c r="E52" s="128">
        <v>0</v>
      </c>
      <c r="F52" s="128">
        <v>0</v>
      </c>
      <c r="G52" s="128">
        <v>17</v>
      </c>
      <c r="H52" s="128">
        <v>2</v>
      </c>
      <c r="I52" s="128">
        <v>2</v>
      </c>
      <c r="J52" s="128">
        <v>1</v>
      </c>
      <c r="K52" s="128">
        <v>1</v>
      </c>
    </row>
    <row r="53" spans="1:11" ht="16.8">
      <c r="A53" s="129" t="s">
        <v>923</v>
      </c>
      <c r="B53" s="128">
        <v>203</v>
      </c>
      <c r="C53" s="128">
        <v>35</v>
      </c>
      <c r="D53" s="128">
        <v>19</v>
      </c>
      <c r="E53" s="128">
        <v>5</v>
      </c>
      <c r="F53" s="128">
        <v>19</v>
      </c>
      <c r="G53" s="128">
        <v>182</v>
      </c>
      <c r="H53" s="128">
        <v>28</v>
      </c>
      <c r="I53" s="128">
        <v>17</v>
      </c>
      <c r="J53" s="128">
        <v>20</v>
      </c>
      <c r="K53" s="128">
        <v>10</v>
      </c>
    </row>
    <row r="54" spans="1:11" ht="16.8">
      <c r="A54" s="129" t="s">
        <v>924</v>
      </c>
      <c r="B54" s="128">
        <v>521</v>
      </c>
      <c r="C54" s="128">
        <v>79</v>
      </c>
      <c r="D54" s="128">
        <v>64</v>
      </c>
      <c r="E54" s="128">
        <v>25</v>
      </c>
      <c r="F54" s="128">
        <v>35</v>
      </c>
      <c r="G54" s="128">
        <v>555</v>
      </c>
      <c r="H54" s="128">
        <v>85</v>
      </c>
      <c r="I54" s="128">
        <v>58</v>
      </c>
      <c r="J54" s="128">
        <v>34</v>
      </c>
      <c r="K54" s="128">
        <v>21</v>
      </c>
    </row>
    <row r="55" spans="1:11" ht="16.8">
      <c r="A55" s="129" t="s">
        <v>976</v>
      </c>
      <c r="B55" s="128">
        <v>151</v>
      </c>
      <c r="C55" s="128">
        <v>23</v>
      </c>
      <c r="D55" s="128">
        <v>29</v>
      </c>
      <c r="E55" s="128">
        <v>10</v>
      </c>
      <c r="F55" s="128">
        <v>14</v>
      </c>
      <c r="G55" s="128">
        <v>162</v>
      </c>
      <c r="H55" s="128">
        <v>31</v>
      </c>
      <c r="I55" s="128">
        <v>22</v>
      </c>
      <c r="J55" s="128">
        <v>12</v>
      </c>
      <c r="K55" s="128">
        <v>11</v>
      </c>
    </row>
    <row r="56" spans="1:11" ht="16.8">
      <c r="A56" s="129" t="s">
        <v>925</v>
      </c>
      <c r="B56" s="128">
        <v>3825</v>
      </c>
      <c r="C56" s="128">
        <v>516</v>
      </c>
      <c r="D56" s="128">
        <v>303</v>
      </c>
      <c r="E56" s="128">
        <v>207</v>
      </c>
      <c r="F56" s="128">
        <v>134</v>
      </c>
      <c r="G56" s="128">
        <v>3852</v>
      </c>
      <c r="H56" s="128">
        <v>517</v>
      </c>
      <c r="I56" s="128">
        <v>281</v>
      </c>
      <c r="J56" s="128">
        <v>208</v>
      </c>
      <c r="K56" s="128">
        <v>111</v>
      </c>
    </row>
    <row r="57" spans="1:11" ht="16.8">
      <c r="A57" s="129" t="s">
        <v>4104</v>
      </c>
      <c r="B57" s="128">
        <v>681</v>
      </c>
      <c r="C57" s="128">
        <v>120</v>
      </c>
      <c r="D57" s="128">
        <v>90</v>
      </c>
      <c r="E57" s="128">
        <v>37</v>
      </c>
      <c r="F57" s="128">
        <v>34</v>
      </c>
      <c r="G57" s="128">
        <v>554</v>
      </c>
      <c r="H57" s="128">
        <v>104</v>
      </c>
      <c r="I57" s="128">
        <v>75</v>
      </c>
      <c r="J57" s="128">
        <v>48</v>
      </c>
      <c r="K57" s="128">
        <v>31</v>
      </c>
    </row>
    <row r="58" spans="1:11" ht="16.8">
      <c r="A58" s="129" t="s">
        <v>926</v>
      </c>
      <c r="B58" s="128">
        <v>103</v>
      </c>
      <c r="C58" s="128">
        <v>29</v>
      </c>
      <c r="D58" s="128">
        <v>6</v>
      </c>
      <c r="E58" s="128">
        <v>3</v>
      </c>
      <c r="F58" s="128">
        <v>6</v>
      </c>
      <c r="G58" s="128">
        <v>116</v>
      </c>
      <c r="H58" s="128">
        <v>31</v>
      </c>
      <c r="I58" s="128">
        <v>8</v>
      </c>
      <c r="J58" s="128">
        <v>4</v>
      </c>
      <c r="K58" s="128">
        <v>5</v>
      </c>
    </row>
    <row r="59" spans="1:11" ht="16.8">
      <c r="A59" s="129" t="s">
        <v>927</v>
      </c>
      <c r="B59" s="128">
        <v>206</v>
      </c>
      <c r="C59" s="128">
        <v>34</v>
      </c>
      <c r="D59" s="128">
        <v>15</v>
      </c>
      <c r="E59" s="128">
        <v>3</v>
      </c>
      <c r="F59" s="128">
        <v>7</v>
      </c>
      <c r="G59" s="128">
        <v>209</v>
      </c>
      <c r="H59" s="128">
        <v>33</v>
      </c>
      <c r="I59" s="128">
        <v>18</v>
      </c>
      <c r="J59" s="128">
        <v>13</v>
      </c>
      <c r="K59" s="128">
        <v>10</v>
      </c>
    </row>
    <row r="60" spans="1:11" ht="16.8">
      <c r="A60" s="129" t="s">
        <v>928</v>
      </c>
      <c r="B60" s="128">
        <v>163</v>
      </c>
      <c r="C60" s="128">
        <v>25</v>
      </c>
      <c r="D60" s="128">
        <v>13</v>
      </c>
      <c r="E60" s="128">
        <v>11</v>
      </c>
      <c r="F60" s="128">
        <v>8</v>
      </c>
      <c r="G60" s="128">
        <v>141</v>
      </c>
      <c r="H60" s="128">
        <v>25</v>
      </c>
      <c r="I60" s="128">
        <v>14</v>
      </c>
      <c r="J60" s="128">
        <v>9</v>
      </c>
      <c r="K60" s="128">
        <v>10</v>
      </c>
    </row>
    <row r="61" spans="1:11" ht="16.8">
      <c r="A61" s="129" t="s">
        <v>929</v>
      </c>
      <c r="B61" s="128">
        <v>97</v>
      </c>
      <c r="C61" s="128">
        <v>18</v>
      </c>
      <c r="D61" s="128">
        <v>11</v>
      </c>
      <c r="E61" s="128">
        <v>4</v>
      </c>
      <c r="F61" s="128">
        <v>4</v>
      </c>
      <c r="G61" s="128">
        <v>108</v>
      </c>
      <c r="H61" s="128">
        <v>19</v>
      </c>
      <c r="I61" s="128">
        <v>11</v>
      </c>
      <c r="J61" s="128">
        <v>4</v>
      </c>
      <c r="K61" s="128">
        <v>8</v>
      </c>
    </row>
    <row r="62" spans="1:11" ht="16.8">
      <c r="A62" s="129" t="s">
        <v>930</v>
      </c>
      <c r="B62" s="128">
        <v>56</v>
      </c>
      <c r="C62" s="128">
        <v>17</v>
      </c>
      <c r="D62" s="128">
        <v>8</v>
      </c>
      <c r="E62" s="128">
        <v>2</v>
      </c>
      <c r="F62" s="128">
        <v>2</v>
      </c>
      <c r="G62" s="128">
        <v>54</v>
      </c>
      <c r="H62" s="128">
        <v>16</v>
      </c>
      <c r="I62" s="128">
        <v>8</v>
      </c>
      <c r="J62" s="128">
        <v>1</v>
      </c>
      <c r="K62" s="128">
        <v>1</v>
      </c>
    </row>
    <row r="63" spans="1:11" ht="16.8">
      <c r="A63" s="129" t="s">
        <v>931</v>
      </c>
      <c r="B63" s="128">
        <v>102</v>
      </c>
      <c r="C63" s="128">
        <v>21</v>
      </c>
      <c r="D63" s="128">
        <v>10</v>
      </c>
      <c r="E63" s="128">
        <v>3</v>
      </c>
      <c r="F63" s="128">
        <v>8</v>
      </c>
      <c r="G63" s="128">
        <v>106</v>
      </c>
      <c r="H63" s="128">
        <v>11</v>
      </c>
      <c r="I63" s="128">
        <v>6</v>
      </c>
      <c r="J63" s="128">
        <v>2</v>
      </c>
      <c r="K63" s="128">
        <v>7</v>
      </c>
    </row>
    <row r="64" spans="1:11" ht="16.8">
      <c r="A64" s="129" t="s">
        <v>932</v>
      </c>
      <c r="B64" s="128">
        <v>78</v>
      </c>
      <c r="C64" s="128">
        <v>10</v>
      </c>
      <c r="D64" s="128">
        <v>10</v>
      </c>
      <c r="E64" s="128">
        <v>2</v>
      </c>
      <c r="F64" s="128">
        <v>11</v>
      </c>
      <c r="G64" s="128">
        <v>67</v>
      </c>
      <c r="H64" s="128">
        <v>12</v>
      </c>
      <c r="I64" s="128">
        <v>6</v>
      </c>
      <c r="J64" s="128">
        <v>4</v>
      </c>
      <c r="K64" s="128">
        <v>7</v>
      </c>
    </row>
    <row r="65" spans="1:11" ht="16.8">
      <c r="A65" s="129" t="s">
        <v>933</v>
      </c>
      <c r="B65" s="128">
        <v>18</v>
      </c>
      <c r="C65" s="128">
        <v>4</v>
      </c>
      <c r="D65" s="128">
        <v>2</v>
      </c>
      <c r="E65" s="128">
        <v>0</v>
      </c>
      <c r="F65" s="128">
        <v>1</v>
      </c>
      <c r="G65" s="128">
        <v>25</v>
      </c>
      <c r="H65" s="128">
        <v>3</v>
      </c>
      <c r="I65" s="128">
        <v>2</v>
      </c>
      <c r="J65" s="128">
        <v>0</v>
      </c>
      <c r="K65" s="128">
        <v>1</v>
      </c>
    </row>
    <row r="66" spans="1:11" ht="16.8">
      <c r="A66" s="129" t="s">
        <v>934</v>
      </c>
      <c r="B66" s="128">
        <v>582</v>
      </c>
      <c r="C66" s="128">
        <v>70</v>
      </c>
      <c r="D66" s="128">
        <v>35</v>
      </c>
      <c r="E66" s="128">
        <v>40</v>
      </c>
      <c r="F66" s="128">
        <v>31</v>
      </c>
      <c r="G66" s="128">
        <v>598</v>
      </c>
      <c r="H66" s="128">
        <v>85</v>
      </c>
      <c r="I66" s="128">
        <v>38</v>
      </c>
      <c r="J66" s="128">
        <v>56</v>
      </c>
      <c r="K66" s="128">
        <v>31</v>
      </c>
    </row>
    <row r="67" spans="1:11" ht="16.8">
      <c r="A67" s="129" t="s">
        <v>935</v>
      </c>
      <c r="B67" s="128">
        <v>33</v>
      </c>
      <c r="C67" s="128">
        <v>8</v>
      </c>
      <c r="D67" s="128">
        <v>6</v>
      </c>
      <c r="E67" s="128">
        <v>4</v>
      </c>
      <c r="F67" s="128">
        <v>5</v>
      </c>
      <c r="G67" s="128">
        <v>32</v>
      </c>
      <c r="H67" s="128">
        <v>7</v>
      </c>
      <c r="I67" s="128">
        <v>6</v>
      </c>
      <c r="J67" s="128">
        <v>1</v>
      </c>
      <c r="K67" s="128">
        <v>8</v>
      </c>
    </row>
    <row r="68" spans="1:11" ht="16.8">
      <c r="A68" s="129" t="s">
        <v>936</v>
      </c>
      <c r="B68" s="128">
        <v>272</v>
      </c>
      <c r="C68" s="128">
        <v>50</v>
      </c>
      <c r="D68" s="128">
        <v>32</v>
      </c>
      <c r="E68" s="128">
        <v>19</v>
      </c>
      <c r="F68" s="128">
        <v>19</v>
      </c>
      <c r="G68" s="128">
        <v>246</v>
      </c>
      <c r="H68" s="128">
        <v>48</v>
      </c>
      <c r="I68" s="128">
        <v>18</v>
      </c>
      <c r="J68" s="128">
        <v>24</v>
      </c>
      <c r="K68" s="128">
        <v>13</v>
      </c>
    </row>
    <row r="69" spans="1:11" ht="16.8">
      <c r="A69" s="129" t="s">
        <v>937</v>
      </c>
      <c r="B69" s="128">
        <v>24</v>
      </c>
      <c r="C69" s="128">
        <v>6</v>
      </c>
      <c r="D69" s="128">
        <v>2</v>
      </c>
      <c r="E69" s="128">
        <v>1</v>
      </c>
      <c r="F69" s="128">
        <v>2</v>
      </c>
      <c r="G69" s="128">
        <v>26</v>
      </c>
      <c r="H69" s="128">
        <v>2</v>
      </c>
      <c r="I69" s="128">
        <v>3</v>
      </c>
      <c r="J69" s="128">
        <v>2</v>
      </c>
      <c r="K69" s="128">
        <v>2</v>
      </c>
    </row>
    <row r="70" spans="1:11" ht="16.8">
      <c r="A70" s="129" t="s">
        <v>938</v>
      </c>
      <c r="B70" s="128">
        <v>101</v>
      </c>
      <c r="C70" s="128">
        <v>19</v>
      </c>
      <c r="D70" s="128">
        <v>14</v>
      </c>
      <c r="E70" s="128">
        <v>11</v>
      </c>
      <c r="F70" s="128">
        <v>19</v>
      </c>
      <c r="G70" s="128">
        <v>128</v>
      </c>
      <c r="H70" s="128">
        <v>23</v>
      </c>
      <c r="I70" s="128">
        <v>10</v>
      </c>
      <c r="J70" s="128">
        <v>4</v>
      </c>
      <c r="K70" s="128">
        <v>8</v>
      </c>
    </row>
    <row r="71" spans="1:11" ht="16.8">
      <c r="A71" s="129" t="s">
        <v>939</v>
      </c>
      <c r="B71" s="128">
        <v>134</v>
      </c>
      <c r="C71" s="128">
        <v>16</v>
      </c>
      <c r="D71" s="128">
        <v>16</v>
      </c>
      <c r="E71" s="128">
        <v>11</v>
      </c>
      <c r="F71" s="128">
        <v>30</v>
      </c>
      <c r="G71" s="128">
        <v>132</v>
      </c>
      <c r="H71" s="128">
        <v>20</v>
      </c>
      <c r="I71" s="128">
        <v>12</v>
      </c>
      <c r="J71" s="128">
        <v>11</v>
      </c>
      <c r="K71" s="128">
        <v>22</v>
      </c>
    </row>
    <row r="72" spans="1:11" ht="16.8">
      <c r="A72" s="129" t="s">
        <v>940</v>
      </c>
      <c r="B72" s="128">
        <v>100</v>
      </c>
      <c r="C72" s="128">
        <v>18</v>
      </c>
      <c r="D72" s="128">
        <v>10</v>
      </c>
      <c r="E72" s="128">
        <v>3</v>
      </c>
      <c r="F72" s="128">
        <v>2</v>
      </c>
      <c r="G72" s="128">
        <v>82</v>
      </c>
      <c r="H72" s="128">
        <v>19</v>
      </c>
      <c r="I72" s="128">
        <v>10</v>
      </c>
      <c r="J72" s="128">
        <v>3</v>
      </c>
      <c r="K72" s="128">
        <v>4</v>
      </c>
    </row>
    <row r="73" spans="1:11" ht="16.8">
      <c r="A73" s="129" t="s">
        <v>941</v>
      </c>
      <c r="B73" s="128">
        <v>654</v>
      </c>
      <c r="C73" s="128">
        <v>91</v>
      </c>
      <c r="D73" s="128">
        <v>69</v>
      </c>
      <c r="E73" s="128">
        <v>48</v>
      </c>
      <c r="F73" s="128">
        <v>29</v>
      </c>
      <c r="G73" s="128">
        <v>688</v>
      </c>
      <c r="H73" s="128">
        <v>95</v>
      </c>
      <c r="I73" s="128">
        <v>49</v>
      </c>
      <c r="J73" s="128">
        <v>43</v>
      </c>
      <c r="K73" s="128">
        <v>23</v>
      </c>
    </row>
    <row r="74" spans="1:11" ht="16.8">
      <c r="A74" s="129" t="s">
        <v>1121</v>
      </c>
      <c r="B74" s="128">
        <v>507</v>
      </c>
      <c r="C74" s="128">
        <v>81</v>
      </c>
      <c r="D74" s="128">
        <v>70</v>
      </c>
      <c r="E74" s="128">
        <v>26</v>
      </c>
      <c r="F74" s="128">
        <v>26</v>
      </c>
      <c r="G74" s="128">
        <v>387</v>
      </c>
      <c r="H74" s="128">
        <v>80</v>
      </c>
      <c r="I74" s="128">
        <v>57</v>
      </c>
      <c r="J74" s="128">
        <v>34</v>
      </c>
      <c r="K74" s="128">
        <v>23</v>
      </c>
    </row>
    <row r="75" spans="1:11" ht="16.8">
      <c r="A75" s="129" t="s">
        <v>1122</v>
      </c>
      <c r="B75" s="128">
        <v>27825</v>
      </c>
      <c r="C75" s="128">
        <v>4412</v>
      </c>
      <c r="D75" s="128">
        <v>2715</v>
      </c>
      <c r="E75" s="128">
        <v>1508</v>
      </c>
      <c r="F75" s="128">
        <v>1403</v>
      </c>
      <c r="G75" s="128">
        <v>28745</v>
      </c>
      <c r="H75" s="128">
        <v>4521</v>
      </c>
      <c r="I75" s="128">
        <v>2496</v>
      </c>
      <c r="J75" s="128">
        <v>1734</v>
      </c>
      <c r="K75" s="128">
        <v>1230</v>
      </c>
    </row>
    <row r="76" spans="1:11" ht="16.8">
      <c r="A76" s="129"/>
      <c r="B76" s="128">
        <v>1419</v>
      </c>
      <c r="C76" s="128">
        <v>246</v>
      </c>
      <c r="D76" s="128">
        <v>177</v>
      </c>
      <c r="E76" s="128">
        <v>56</v>
      </c>
      <c r="F76" s="128">
        <v>37</v>
      </c>
      <c r="G76" s="128">
        <v>1557</v>
      </c>
      <c r="H76" s="128">
        <v>269</v>
      </c>
      <c r="I76" s="128">
        <v>178</v>
      </c>
      <c r="J76" s="128">
        <v>84</v>
      </c>
      <c r="K76" s="128">
        <v>30</v>
      </c>
    </row>
    <row r="77" spans="1:11" ht="16.8">
      <c r="A77" s="129" t="s">
        <v>942</v>
      </c>
      <c r="B77" s="128">
        <v>5685</v>
      </c>
      <c r="C77" s="128">
        <v>854</v>
      </c>
      <c r="D77" s="128">
        <v>530</v>
      </c>
      <c r="E77" s="128">
        <v>339</v>
      </c>
      <c r="F77" s="128">
        <v>244</v>
      </c>
      <c r="G77" s="128">
        <v>5667</v>
      </c>
      <c r="H77" s="128">
        <v>893</v>
      </c>
      <c r="I77" s="128">
        <v>459</v>
      </c>
      <c r="J77" s="128">
        <v>376</v>
      </c>
      <c r="K77" s="128">
        <v>242</v>
      </c>
    </row>
    <row r="78" spans="1:11" ht="16.8">
      <c r="A78" s="129" t="s">
        <v>943</v>
      </c>
      <c r="B78" s="128">
        <v>440</v>
      </c>
      <c r="C78" s="128">
        <v>64</v>
      </c>
      <c r="D78" s="128">
        <v>53</v>
      </c>
      <c r="E78" s="128">
        <v>37</v>
      </c>
      <c r="F78" s="128">
        <v>80</v>
      </c>
      <c r="G78" s="128">
        <v>476</v>
      </c>
      <c r="H78" s="128">
        <v>78</v>
      </c>
      <c r="I78" s="128">
        <v>45</v>
      </c>
      <c r="J78" s="128">
        <v>20</v>
      </c>
      <c r="K78" s="128">
        <v>51</v>
      </c>
    </row>
    <row r="79" spans="1:11" ht="16.8">
      <c r="A79" s="129" t="s">
        <v>944</v>
      </c>
      <c r="B79" s="128">
        <v>1033</v>
      </c>
      <c r="C79" s="128">
        <v>154</v>
      </c>
      <c r="D79" s="128">
        <v>103</v>
      </c>
      <c r="E79" s="128">
        <v>69</v>
      </c>
      <c r="F79" s="128">
        <v>37</v>
      </c>
      <c r="G79" s="128">
        <v>1016</v>
      </c>
      <c r="H79" s="128">
        <v>165</v>
      </c>
      <c r="I79" s="128">
        <v>75</v>
      </c>
      <c r="J79" s="128">
        <v>62</v>
      </c>
      <c r="K79" s="128">
        <v>34</v>
      </c>
    </row>
    <row r="80" spans="1:11" ht="16.8">
      <c r="A80" s="129" t="s">
        <v>945</v>
      </c>
      <c r="B80" s="128">
        <v>281</v>
      </c>
      <c r="C80" s="128">
        <v>44</v>
      </c>
      <c r="D80" s="128">
        <v>29</v>
      </c>
      <c r="E80" s="128">
        <v>18</v>
      </c>
      <c r="F80" s="128">
        <v>24</v>
      </c>
      <c r="G80" s="128">
        <v>239</v>
      </c>
      <c r="H80" s="128">
        <v>36</v>
      </c>
      <c r="I80" s="128">
        <v>22</v>
      </c>
      <c r="J80" s="128">
        <v>21</v>
      </c>
      <c r="K80" s="128">
        <v>19</v>
      </c>
    </row>
    <row r="81" spans="1:11" ht="16.8">
      <c r="A81" s="129" t="s">
        <v>946</v>
      </c>
      <c r="B81" s="128">
        <v>409</v>
      </c>
      <c r="C81" s="128">
        <v>60</v>
      </c>
      <c r="D81" s="128">
        <v>44</v>
      </c>
      <c r="E81" s="128">
        <v>16</v>
      </c>
      <c r="F81" s="128">
        <v>26</v>
      </c>
      <c r="G81" s="128">
        <v>366</v>
      </c>
      <c r="H81" s="128">
        <v>52</v>
      </c>
      <c r="I81" s="128">
        <v>29</v>
      </c>
      <c r="J81" s="128">
        <v>21</v>
      </c>
      <c r="K81" s="128">
        <v>20</v>
      </c>
    </row>
    <row r="82" spans="1:11" ht="16.8">
      <c r="A82" s="129" t="s">
        <v>947</v>
      </c>
      <c r="B82" s="128">
        <v>3790</v>
      </c>
      <c r="C82" s="128">
        <v>502</v>
      </c>
      <c r="D82" s="128">
        <v>299</v>
      </c>
      <c r="E82" s="128">
        <v>205</v>
      </c>
      <c r="F82" s="128">
        <v>131</v>
      </c>
      <c r="G82" s="128">
        <v>3822</v>
      </c>
      <c r="H82" s="128">
        <v>507</v>
      </c>
      <c r="I82" s="128">
        <v>276</v>
      </c>
      <c r="J82" s="128">
        <v>208</v>
      </c>
      <c r="K82" s="128">
        <v>109</v>
      </c>
    </row>
    <row r="83" spans="1:11" ht="16.8">
      <c r="A83" s="129" t="s">
        <v>948</v>
      </c>
      <c r="B83" s="128">
        <v>343</v>
      </c>
      <c r="C83" s="128">
        <v>65</v>
      </c>
      <c r="D83" s="128">
        <v>44</v>
      </c>
      <c r="E83" s="128">
        <v>17</v>
      </c>
      <c r="F83" s="128">
        <v>29</v>
      </c>
      <c r="G83" s="128">
        <v>315</v>
      </c>
      <c r="H83" s="128">
        <v>55</v>
      </c>
      <c r="I83" s="128">
        <v>31</v>
      </c>
      <c r="J83" s="128">
        <v>12</v>
      </c>
      <c r="K83" s="128">
        <v>28</v>
      </c>
    </row>
    <row r="84" spans="1:11" ht="16.8">
      <c r="A84" s="129" t="s">
        <v>949</v>
      </c>
      <c r="B84" s="128">
        <v>531</v>
      </c>
      <c r="C84" s="128">
        <v>75</v>
      </c>
      <c r="D84" s="128">
        <v>46</v>
      </c>
      <c r="E84" s="128">
        <v>32</v>
      </c>
      <c r="F84" s="128">
        <v>33</v>
      </c>
      <c r="G84" s="128">
        <v>514</v>
      </c>
      <c r="H84" s="128">
        <v>68</v>
      </c>
      <c r="I84" s="128">
        <v>45</v>
      </c>
      <c r="J84" s="128">
        <v>44</v>
      </c>
      <c r="K84" s="128">
        <v>22</v>
      </c>
    </row>
    <row r="85" spans="1:11" ht="16.8">
      <c r="A85" s="129" t="s">
        <v>950</v>
      </c>
      <c r="B85" s="128">
        <v>1061</v>
      </c>
      <c r="C85" s="128">
        <v>103</v>
      </c>
      <c r="D85" s="128">
        <v>60</v>
      </c>
      <c r="E85" s="128">
        <v>43</v>
      </c>
      <c r="F85" s="128">
        <v>56</v>
      </c>
      <c r="G85" s="128">
        <v>1005</v>
      </c>
      <c r="H85" s="128">
        <v>116</v>
      </c>
      <c r="I85" s="128">
        <v>65</v>
      </c>
      <c r="J85" s="128">
        <v>56</v>
      </c>
      <c r="K85" s="128">
        <v>48</v>
      </c>
    </row>
    <row r="86" spans="1:11" ht="16.8">
      <c r="A86" s="129" t="s">
        <v>951</v>
      </c>
      <c r="B86" s="128">
        <v>533</v>
      </c>
      <c r="C86" s="128">
        <v>85</v>
      </c>
      <c r="D86" s="128">
        <v>72</v>
      </c>
      <c r="E86" s="128">
        <v>26</v>
      </c>
      <c r="F86" s="128">
        <v>31</v>
      </c>
      <c r="G86" s="128">
        <v>408</v>
      </c>
      <c r="H86" s="128">
        <v>83</v>
      </c>
      <c r="I86" s="128">
        <v>63</v>
      </c>
      <c r="J86" s="128">
        <v>33</v>
      </c>
      <c r="K86" s="128">
        <v>28</v>
      </c>
    </row>
    <row r="87" spans="1:11" ht="16.8">
      <c r="A87" s="129" t="s">
        <v>952</v>
      </c>
      <c r="B87" s="128">
        <v>1608</v>
      </c>
      <c r="C87" s="128">
        <v>284</v>
      </c>
      <c r="D87" s="128">
        <v>197</v>
      </c>
      <c r="E87" s="128">
        <v>86</v>
      </c>
      <c r="F87" s="128">
        <v>140</v>
      </c>
      <c r="G87" s="128">
        <v>1743</v>
      </c>
      <c r="H87" s="128">
        <v>263</v>
      </c>
      <c r="I87" s="128">
        <v>160</v>
      </c>
      <c r="J87" s="128">
        <v>86</v>
      </c>
      <c r="K87" s="128">
        <v>91</v>
      </c>
    </row>
    <row r="88" spans="1:11" ht="16.8">
      <c r="A88" s="129" t="s">
        <v>953</v>
      </c>
      <c r="B88" s="128">
        <v>634</v>
      </c>
      <c r="C88" s="128">
        <v>104</v>
      </c>
      <c r="D88" s="128">
        <v>71</v>
      </c>
      <c r="E88" s="128">
        <v>36</v>
      </c>
      <c r="F88" s="128">
        <v>35</v>
      </c>
      <c r="G88" s="128">
        <v>655</v>
      </c>
      <c r="H88" s="128">
        <v>98</v>
      </c>
      <c r="I88" s="128">
        <v>60</v>
      </c>
      <c r="J88" s="128">
        <v>45</v>
      </c>
      <c r="K88" s="128">
        <v>26</v>
      </c>
    </row>
    <row r="89" spans="1:11" ht="16.8">
      <c r="A89" s="129" t="s">
        <v>954</v>
      </c>
      <c r="B89" s="128">
        <v>425</v>
      </c>
      <c r="C89" s="128">
        <v>72</v>
      </c>
      <c r="D89" s="128">
        <v>35</v>
      </c>
      <c r="E89" s="128">
        <v>20</v>
      </c>
      <c r="F89" s="128">
        <v>55</v>
      </c>
      <c r="G89" s="128">
        <v>503</v>
      </c>
      <c r="H89" s="128">
        <v>85</v>
      </c>
      <c r="I89" s="128">
        <v>43</v>
      </c>
      <c r="J89" s="128">
        <v>17</v>
      </c>
      <c r="K89" s="128">
        <v>38</v>
      </c>
    </row>
    <row r="90" spans="1:11" ht="16.8">
      <c r="A90" s="129" t="s">
        <v>955</v>
      </c>
      <c r="B90" s="128">
        <v>316</v>
      </c>
      <c r="C90" s="128">
        <v>50</v>
      </c>
      <c r="D90" s="128">
        <v>34</v>
      </c>
      <c r="E90" s="128">
        <v>17</v>
      </c>
      <c r="F90" s="128">
        <v>36</v>
      </c>
      <c r="G90" s="128">
        <v>376</v>
      </c>
      <c r="H90" s="128">
        <v>57</v>
      </c>
      <c r="I90" s="128">
        <v>37</v>
      </c>
      <c r="J90" s="128">
        <v>18</v>
      </c>
      <c r="K90" s="128">
        <v>20</v>
      </c>
    </row>
    <row r="91" spans="1:11" ht="16.8">
      <c r="A91" s="129" t="s">
        <v>956</v>
      </c>
      <c r="B91" s="128">
        <v>290</v>
      </c>
      <c r="C91" s="128">
        <v>49</v>
      </c>
      <c r="D91" s="128">
        <v>28</v>
      </c>
      <c r="E91" s="128">
        <v>11</v>
      </c>
      <c r="F91" s="128">
        <v>27</v>
      </c>
      <c r="G91" s="128">
        <v>257</v>
      </c>
      <c r="H91" s="128">
        <v>42</v>
      </c>
      <c r="I91" s="128">
        <v>29</v>
      </c>
      <c r="J91" s="128">
        <v>24</v>
      </c>
      <c r="K91" s="128">
        <v>17</v>
      </c>
    </row>
    <row r="92" spans="1:11" ht="16.8">
      <c r="A92" s="129" t="s">
        <v>957</v>
      </c>
      <c r="B92" s="128">
        <v>3609</v>
      </c>
      <c r="C92" s="128">
        <v>589</v>
      </c>
      <c r="D92" s="128">
        <v>355</v>
      </c>
      <c r="E92" s="128">
        <v>217</v>
      </c>
      <c r="F92" s="128">
        <v>154</v>
      </c>
      <c r="G92" s="128">
        <v>3729</v>
      </c>
      <c r="H92" s="128">
        <v>622</v>
      </c>
      <c r="I92" s="128">
        <v>361</v>
      </c>
      <c r="J92" s="128">
        <v>267</v>
      </c>
      <c r="K92" s="128">
        <v>157</v>
      </c>
    </row>
    <row r="93" spans="1:11" ht="16.8">
      <c r="A93" s="129" t="s">
        <v>958</v>
      </c>
      <c r="B93" s="128">
        <v>324</v>
      </c>
      <c r="C93" s="128">
        <v>62</v>
      </c>
      <c r="D93" s="128">
        <v>32</v>
      </c>
      <c r="E93" s="128">
        <v>16</v>
      </c>
      <c r="F93" s="128">
        <v>15</v>
      </c>
      <c r="G93" s="128">
        <v>291</v>
      </c>
      <c r="H93" s="128">
        <v>53</v>
      </c>
      <c r="I93" s="128">
        <v>28</v>
      </c>
      <c r="J93" s="128">
        <v>21</v>
      </c>
      <c r="K93" s="128">
        <v>22</v>
      </c>
    </row>
    <row r="94" spans="1:11" ht="16.8">
      <c r="A94" s="129" t="s">
        <v>959</v>
      </c>
      <c r="B94" s="128">
        <v>286</v>
      </c>
      <c r="C94" s="128">
        <v>57</v>
      </c>
      <c r="D94" s="128">
        <v>28</v>
      </c>
      <c r="E94" s="128">
        <v>8</v>
      </c>
      <c r="F94" s="128">
        <v>7</v>
      </c>
      <c r="G94" s="128">
        <v>301</v>
      </c>
      <c r="H94" s="128">
        <v>58</v>
      </c>
      <c r="I94" s="128">
        <v>25</v>
      </c>
      <c r="J94" s="128">
        <v>15</v>
      </c>
      <c r="K94" s="128">
        <v>10</v>
      </c>
    </row>
    <row r="95" spans="1:11" ht="16.8">
      <c r="A95" s="129" t="s">
        <v>960</v>
      </c>
      <c r="B95" s="128">
        <v>794</v>
      </c>
      <c r="C95" s="128">
        <v>189</v>
      </c>
      <c r="D95" s="128">
        <v>88</v>
      </c>
      <c r="E95" s="128">
        <v>29</v>
      </c>
      <c r="F95" s="128">
        <v>52</v>
      </c>
      <c r="G95" s="128">
        <v>803</v>
      </c>
      <c r="H95" s="128">
        <v>186</v>
      </c>
      <c r="I95" s="128">
        <v>80</v>
      </c>
      <c r="J95" s="128">
        <v>34</v>
      </c>
      <c r="K95" s="128">
        <v>34</v>
      </c>
    </row>
    <row r="96" spans="1:11" ht="16.8">
      <c r="A96" s="129" t="s">
        <v>961</v>
      </c>
      <c r="B96" s="128">
        <v>407</v>
      </c>
      <c r="C96" s="128">
        <v>71</v>
      </c>
      <c r="D96" s="128">
        <v>40</v>
      </c>
      <c r="E96" s="128">
        <v>14</v>
      </c>
      <c r="F96" s="128">
        <v>3</v>
      </c>
      <c r="G96" s="128">
        <v>411</v>
      </c>
      <c r="H96" s="128">
        <v>79</v>
      </c>
      <c r="I96" s="128">
        <v>53</v>
      </c>
      <c r="J96" s="128">
        <v>22</v>
      </c>
      <c r="K96" s="128">
        <v>6</v>
      </c>
    </row>
    <row r="97" spans="1:11" ht="16.8">
      <c r="A97" s="129" t="s">
        <v>962</v>
      </c>
      <c r="B97" s="128">
        <v>726</v>
      </c>
      <c r="C97" s="128">
        <v>135</v>
      </c>
      <c r="D97" s="128">
        <v>98</v>
      </c>
      <c r="E97" s="128">
        <v>54</v>
      </c>
      <c r="F97" s="128">
        <v>46</v>
      </c>
      <c r="G97" s="128">
        <v>983</v>
      </c>
      <c r="H97" s="128">
        <v>133</v>
      </c>
      <c r="I97" s="128">
        <v>90</v>
      </c>
      <c r="J97" s="128">
        <v>72</v>
      </c>
      <c r="K97" s="128">
        <v>41</v>
      </c>
    </row>
    <row r="98" spans="1:11" ht="16.8">
      <c r="A98" s="129" t="s">
        <v>963</v>
      </c>
      <c r="B98" s="128">
        <v>602</v>
      </c>
      <c r="C98" s="128">
        <v>113</v>
      </c>
      <c r="D98" s="128">
        <v>68</v>
      </c>
      <c r="E98" s="128">
        <v>23</v>
      </c>
      <c r="F98" s="128">
        <v>26</v>
      </c>
      <c r="G98" s="128">
        <v>630</v>
      </c>
      <c r="H98" s="128">
        <v>122</v>
      </c>
      <c r="I98" s="128">
        <v>59</v>
      </c>
      <c r="J98" s="128">
        <v>30</v>
      </c>
      <c r="K98" s="128">
        <v>26</v>
      </c>
    </row>
    <row r="99" spans="1:11" ht="16.8">
      <c r="A99" s="129" t="s">
        <v>964</v>
      </c>
      <c r="B99" s="128">
        <v>666</v>
      </c>
      <c r="C99" s="128">
        <v>135</v>
      </c>
      <c r="D99" s="128">
        <v>100</v>
      </c>
      <c r="E99" s="128">
        <v>32</v>
      </c>
      <c r="F99" s="128">
        <v>34</v>
      </c>
      <c r="G99" s="128">
        <v>768</v>
      </c>
      <c r="H99" s="128">
        <v>124</v>
      </c>
      <c r="I99" s="128">
        <v>76</v>
      </c>
      <c r="J99" s="128">
        <v>46</v>
      </c>
      <c r="K99" s="128">
        <v>35</v>
      </c>
    </row>
    <row r="100" spans="1:11" ht="16.8">
      <c r="A100" s="129" t="s">
        <v>965</v>
      </c>
      <c r="B100" s="128">
        <v>590</v>
      </c>
      <c r="C100" s="128">
        <v>100</v>
      </c>
      <c r="D100" s="128">
        <v>41</v>
      </c>
      <c r="E100" s="128">
        <v>26</v>
      </c>
      <c r="F100" s="128">
        <v>20</v>
      </c>
      <c r="G100" s="128">
        <v>661</v>
      </c>
      <c r="H100" s="128">
        <v>102</v>
      </c>
      <c r="I100" s="128">
        <v>43</v>
      </c>
      <c r="J100" s="128">
        <v>34</v>
      </c>
      <c r="K100" s="128">
        <v>31</v>
      </c>
    </row>
    <row r="101" spans="1:11" ht="16.8">
      <c r="A101" s="129" t="s">
        <v>966</v>
      </c>
      <c r="B101" s="128">
        <v>638</v>
      </c>
      <c r="C101" s="128">
        <v>76</v>
      </c>
      <c r="D101" s="128">
        <v>35</v>
      </c>
      <c r="E101" s="128">
        <v>43</v>
      </c>
      <c r="F101" s="128">
        <v>30</v>
      </c>
      <c r="G101" s="128">
        <v>659</v>
      </c>
      <c r="H101" s="128">
        <v>89</v>
      </c>
      <c r="I101" s="128">
        <v>40</v>
      </c>
      <c r="J101" s="128">
        <v>62</v>
      </c>
      <c r="K101" s="128">
        <v>38</v>
      </c>
    </row>
    <row r="102" spans="1:11" ht="16.8">
      <c r="A102" s="129" t="s">
        <v>967</v>
      </c>
      <c r="B102" s="128">
        <v>387</v>
      </c>
      <c r="C102" s="128">
        <v>66</v>
      </c>
      <c r="D102" s="128">
        <v>22</v>
      </c>
      <c r="E102" s="128">
        <v>13</v>
      </c>
      <c r="F102" s="128">
        <v>8</v>
      </c>
      <c r="G102" s="128">
        <v>430</v>
      </c>
      <c r="H102" s="128">
        <v>64</v>
      </c>
      <c r="I102" s="128">
        <v>30</v>
      </c>
      <c r="J102" s="128">
        <v>16</v>
      </c>
      <c r="K102" s="128">
        <v>21</v>
      </c>
    </row>
    <row r="103" spans="1:11" ht="16.8">
      <c r="A103" s="129" t="s">
        <v>968</v>
      </c>
      <c r="B103" s="128">
        <v>505</v>
      </c>
      <c r="C103" s="128">
        <v>89</v>
      </c>
      <c r="D103" s="128">
        <v>56</v>
      </c>
      <c r="E103" s="128">
        <v>31</v>
      </c>
      <c r="F103" s="128">
        <v>13</v>
      </c>
      <c r="G103" s="128">
        <v>547</v>
      </c>
      <c r="H103" s="128">
        <v>102</v>
      </c>
      <c r="I103" s="128">
        <v>51</v>
      </c>
      <c r="J103" s="128">
        <v>22</v>
      </c>
      <c r="K103" s="128">
        <v>9</v>
      </c>
    </row>
    <row r="104" spans="1:11" ht="16.8">
      <c r="A104" s="129"/>
      <c r="B104" s="128">
        <v>1420</v>
      </c>
      <c r="C104" s="128">
        <v>246</v>
      </c>
      <c r="D104" s="128">
        <v>177</v>
      </c>
      <c r="E104" s="128">
        <v>62</v>
      </c>
      <c r="F104" s="128">
        <v>37</v>
      </c>
      <c r="G104" s="128">
        <v>1557</v>
      </c>
      <c r="H104" s="128">
        <v>270</v>
      </c>
      <c r="I104" s="128">
        <v>178</v>
      </c>
      <c r="J104" s="128">
        <v>89</v>
      </c>
      <c r="K104" s="128">
        <v>30</v>
      </c>
    </row>
    <row r="105" spans="1:11" ht="16.8">
      <c r="A105" s="129" t="s">
        <v>745</v>
      </c>
      <c r="B105" s="128">
        <v>100</v>
      </c>
      <c r="C105" s="128">
        <v>20</v>
      </c>
      <c r="D105" s="128">
        <v>7</v>
      </c>
      <c r="E105" s="128">
        <v>2</v>
      </c>
      <c r="F105" s="128">
        <v>6</v>
      </c>
      <c r="G105" s="128">
        <v>91</v>
      </c>
      <c r="H105" s="128">
        <v>18</v>
      </c>
      <c r="I105" s="128">
        <v>14</v>
      </c>
      <c r="J105" s="128">
        <v>4</v>
      </c>
      <c r="K105" s="128">
        <v>4</v>
      </c>
    </row>
    <row r="106" spans="1:11" ht="16.8">
      <c r="A106" s="129" t="s">
        <v>753</v>
      </c>
      <c r="B106" s="128">
        <v>163</v>
      </c>
      <c r="C106" s="128">
        <v>24</v>
      </c>
      <c r="D106" s="128">
        <v>13</v>
      </c>
      <c r="E106" s="128">
        <v>11</v>
      </c>
      <c r="F106" s="128">
        <v>8</v>
      </c>
      <c r="G106" s="128">
        <v>139</v>
      </c>
      <c r="H106" s="128">
        <v>24</v>
      </c>
      <c r="I106" s="128">
        <v>14</v>
      </c>
      <c r="J106" s="128">
        <v>9</v>
      </c>
      <c r="K106" s="128">
        <v>10</v>
      </c>
    </row>
    <row r="107" spans="1:11" ht="16.8">
      <c r="A107" s="129" t="s">
        <v>756</v>
      </c>
      <c r="B107" s="128">
        <v>78</v>
      </c>
      <c r="C107" s="128">
        <v>13</v>
      </c>
      <c r="D107" s="128">
        <v>5</v>
      </c>
      <c r="E107" s="128">
        <v>2</v>
      </c>
      <c r="F107" s="128">
        <v>5</v>
      </c>
      <c r="G107" s="128">
        <v>75</v>
      </c>
      <c r="H107" s="128">
        <v>12</v>
      </c>
      <c r="I107" s="128">
        <v>7</v>
      </c>
      <c r="J107" s="128">
        <v>5</v>
      </c>
      <c r="K107" s="128">
        <v>5</v>
      </c>
    </row>
    <row r="108" spans="1:11" ht="16.8">
      <c r="A108" s="129" t="s">
        <v>734</v>
      </c>
      <c r="B108" s="128">
        <v>131</v>
      </c>
      <c r="C108" s="128">
        <v>24</v>
      </c>
      <c r="D108" s="128">
        <v>17</v>
      </c>
      <c r="E108" s="128">
        <v>8</v>
      </c>
      <c r="F108" s="128">
        <v>6</v>
      </c>
      <c r="G108" s="128">
        <v>129</v>
      </c>
      <c r="H108" s="128">
        <v>26</v>
      </c>
      <c r="I108" s="128">
        <v>11</v>
      </c>
      <c r="J108" s="128">
        <v>6</v>
      </c>
      <c r="K108" s="128">
        <v>3</v>
      </c>
    </row>
    <row r="109" spans="1:11" ht="16.8">
      <c r="A109" s="129" t="s">
        <v>761</v>
      </c>
      <c r="B109" s="128">
        <v>60</v>
      </c>
      <c r="C109" s="128">
        <v>12</v>
      </c>
      <c r="D109" s="128">
        <v>9</v>
      </c>
      <c r="E109" s="128">
        <v>2</v>
      </c>
      <c r="F109" s="128">
        <v>4</v>
      </c>
      <c r="G109" s="128">
        <v>72</v>
      </c>
      <c r="H109" s="128">
        <v>10</v>
      </c>
      <c r="I109" s="128">
        <v>14</v>
      </c>
      <c r="J109" s="128">
        <v>0</v>
      </c>
      <c r="K109" s="128">
        <v>5</v>
      </c>
    </row>
    <row r="110" spans="1:11" ht="16.8">
      <c r="A110" s="129" t="s">
        <v>762</v>
      </c>
      <c r="B110" s="128">
        <v>58</v>
      </c>
      <c r="C110" s="128">
        <v>8</v>
      </c>
      <c r="D110" s="128">
        <v>11</v>
      </c>
      <c r="E110" s="128">
        <v>5</v>
      </c>
      <c r="F110" s="128">
        <v>6</v>
      </c>
      <c r="G110" s="128">
        <v>68</v>
      </c>
      <c r="H110" s="128">
        <v>12</v>
      </c>
      <c r="I110" s="128">
        <v>17</v>
      </c>
      <c r="J110" s="128">
        <v>5</v>
      </c>
      <c r="K110" s="128">
        <v>4</v>
      </c>
    </row>
    <row r="111" spans="1:11" ht="16.8">
      <c r="A111" s="129" t="s">
        <v>758</v>
      </c>
      <c r="B111" s="128">
        <v>6</v>
      </c>
      <c r="C111" s="128">
        <v>4</v>
      </c>
      <c r="D111" s="128">
        <v>1</v>
      </c>
      <c r="E111" s="128">
        <v>0</v>
      </c>
      <c r="F111" s="128">
        <v>0</v>
      </c>
      <c r="G111" s="128">
        <v>7</v>
      </c>
      <c r="H111" s="128">
        <v>2</v>
      </c>
      <c r="I111" s="128">
        <v>1</v>
      </c>
      <c r="J111" s="128">
        <v>0</v>
      </c>
      <c r="K111" s="128">
        <v>1</v>
      </c>
    </row>
    <row r="112" spans="1:11" ht="16.8">
      <c r="A112" s="129" t="s">
        <v>760</v>
      </c>
      <c r="B112" s="128">
        <v>106</v>
      </c>
      <c r="C112" s="128">
        <v>16</v>
      </c>
      <c r="D112" s="128">
        <v>17</v>
      </c>
      <c r="E112" s="128">
        <v>9</v>
      </c>
      <c r="F112" s="128">
        <v>6</v>
      </c>
      <c r="G112" s="128">
        <v>129</v>
      </c>
      <c r="H112" s="128">
        <v>15</v>
      </c>
      <c r="I112" s="128">
        <v>5</v>
      </c>
      <c r="J112" s="128">
        <v>6</v>
      </c>
      <c r="K112" s="128">
        <v>1</v>
      </c>
    </row>
    <row r="113" spans="1:11" ht="16.8">
      <c r="A113" s="129" t="s">
        <v>746</v>
      </c>
      <c r="B113" s="128">
        <v>157</v>
      </c>
      <c r="C113" s="128">
        <v>28</v>
      </c>
      <c r="D113" s="128">
        <v>15</v>
      </c>
      <c r="E113" s="128">
        <v>2</v>
      </c>
      <c r="F113" s="128">
        <v>1</v>
      </c>
      <c r="G113" s="128">
        <v>155</v>
      </c>
      <c r="H113" s="128">
        <v>30</v>
      </c>
      <c r="I113" s="128">
        <v>18</v>
      </c>
      <c r="J113" s="128">
        <v>4</v>
      </c>
      <c r="K113" s="128">
        <v>4</v>
      </c>
    </row>
    <row r="114" spans="1:11" ht="16.8">
      <c r="A114" s="129" t="s">
        <v>754</v>
      </c>
      <c r="B114" s="128">
        <v>104</v>
      </c>
      <c r="C114" s="128">
        <v>25</v>
      </c>
      <c r="D114" s="128">
        <v>13</v>
      </c>
      <c r="E114" s="128">
        <v>4</v>
      </c>
      <c r="F114" s="128">
        <v>4</v>
      </c>
      <c r="G114" s="128">
        <v>121</v>
      </c>
      <c r="H114" s="128">
        <v>20</v>
      </c>
      <c r="I114" s="128">
        <v>13</v>
      </c>
      <c r="J114" s="128">
        <v>5</v>
      </c>
      <c r="K114" s="128">
        <v>9</v>
      </c>
    </row>
    <row r="115" spans="1:11" ht="16.8">
      <c r="A115" s="129" t="s">
        <v>737</v>
      </c>
      <c r="B115" s="128">
        <v>86</v>
      </c>
      <c r="C115" s="128">
        <v>15</v>
      </c>
      <c r="D115" s="128">
        <v>9</v>
      </c>
      <c r="E115" s="128">
        <v>5</v>
      </c>
      <c r="F115" s="128">
        <v>4</v>
      </c>
      <c r="G115" s="128">
        <v>88</v>
      </c>
      <c r="H115" s="128">
        <v>22</v>
      </c>
      <c r="I115" s="128">
        <v>14</v>
      </c>
      <c r="J115" s="128">
        <v>6</v>
      </c>
      <c r="K115" s="128">
        <v>4</v>
      </c>
    </row>
    <row r="116" spans="1:11" ht="16.8">
      <c r="A116" s="129" t="s">
        <v>750</v>
      </c>
      <c r="B116" s="128">
        <v>198</v>
      </c>
      <c r="C116" s="128">
        <v>33</v>
      </c>
      <c r="D116" s="128">
        <v>15</v>
      </c>
      <c r="E116" s="128">
        <v>3</v>
      </c>
      <c r="F116" s="128">
        <v>7</v>
      </c>
      <c r="G116" s="128">
        <v>204</v>
      </c>
      <c r="H116" s="128">
        <v>31</v>
      </c>
      <c r="I116" s="128">
        <v>18</v>
      </c>
      <c r="J116" s="128">
        <v>11</v>
      </c>
      <c r="K116" s="128">
        <v>9</v>
      </c>
    </row>
    <row r="117" spans="1:11" ht="16.8">
      <c r="A117" s="129" t="s">
        <v>735</v>
      </c>
      <c r="B117" s="128">
        <v>444</v>
      </c>
      <c r="C117" s="128">
        <v>73</v>
      </c>
      <c r="D117" s="128">
        <v>42</v>
      </c>
      <c r="E117" s="128">
        <v>40</v>
      </c>
      <c r="F117" s="128">
        <v>15</v>
      </c>
      <c r="G117" s="128">
        <v>477</v>
      </c>
      <c r="H117" s="128">
        <v>82</v>
      </c>
      <c r="I117" s="128">
        <v>47</v>
      </c>
      <c r="J117" s="128">
        <v>54</v>
      </c>
      <c r="K117" s="128">
        <v>19</v>
      </c>
    </row>
    <row r="118" spans="1:11" ht="16.8">
      <c r="A118" s="129" t="s">
        <v>748</v>
      </c>
      <c r="B118" s="128">
        <v>166</v>
      </c>
      <c r="C118" s="128">
        <v>40</v>
      </c>
      <c r="D118" s="128">
        <v>20</v>
      </c>
      <c r="E118" s="128">
        <v>5</v>
      </c>
      <c r="F118" s="128">
        <v>9</v>
      </c>
      <c r="G118" s="128">
        <v>175</v>
      </c>
      <c r="H118" s="128">
        <v>45</v>
      </c>
      <c r="I118" s="128">
        <v>22</v>
      </c>
      <c r="J118" s="128">
        <v>6</v>
      </c>
      <c r="K118" s="128">
        <v>5</v>
      </c>
    </row>
    <row r="119" spans="1:11" ht="16.8">
      <c r="A119" s="129" t="s">
        <v>736</v>
      </c>
      <c r="B119" s="128">
        <v>311</v>
      </c>
      <c r="C119" s="128">
        <v>64</v>
      </c>
      <c r="D119" s="128">
        <v>30</v>
      </c>
      <c r="E119" s="128">
        <v>17</v>
      </c>
      <c r="F119" s="128">
        <v>14</v>
      </c>
      <c r="G119" s="128">
        <v>323</v>
      </c>
      <c r="H119" s="128">
        <v>53</v>
      </c>
      <c r="I119" s="128">
        <v>35</v>
      </c>
      <c r="J119" s="128">
        <v>17</v>
      </c>
      <c r="K119" s="128">
        <v>12</v>
      </c>
    </row>
    <row r="120" spans="1:11" ht="16.8">
      <c r="A120" s="129" t="s">
        <v>740</v>
      </c>
      <c r="B120" s="128">
        <v>294</v>
      </c>
      <c r="C120" s="128">
        <v>56</v>
      </c>
      <c r="D120" s="128">
        <v>20</v>
      </c>
      <c r="E120" s="128">
        <v>12</v>
      </c>
      <c r="F120" s="128">
        <v>19</v>
      </c>
      <c r="G120" s="128">
        <v>290</v>
      </c>
      <c r="H120" s="128">
        <v>60</v>
      </c>
      <c r="I120" s="128">
        <v>18</v>
      </c>
      <c r="J120" s="128">
        <v>17</v>
      </c>
      <c r="K120" s="128">
        <v>14</v>
      </c>
    </row>
    <row r="121" spans="1:11" ht="16.8">
      <c r="A121" s="129" t="s">
        <v>742</v>
      </c>
      <c r="B121" s="128">
        <v>147</v>
      </c>
      <c r="C121" s="128">
        <v>36</v>
      </c>
      <c r="D121" s="128">
        <v>14</v>
      </c>
      <c r="E121" s="128">
        <v>2</v>
      </c>
      <c r="F121" s="128">
        <v>9</v>
      </c>
      <c r="G121" s="128">
        <v>134</v>
      </c>
      <c r="H121" s="128">
        <v>33</v>
      </c>
      <c r="I121" s="128">
        <v>14</v>
      </c>
      <c r="J121" s="128">
        <v>9</v>
      </c>
      <c r="K121" s="128">
        <v>7</v>
      </c>
    </row>
    <row r="122" spans="1:11" ht="16.8">
      <c r="A122" s="129" t="s">
        <v>739</v>
      </c>
      <c r="B122" s="128">
        <v>85</v>
      </c>
      <c r="C122" s="128">
        <v>20</v>
      </c>
      <c r="D122" s="128">
        <v>17</v>
      </c>
      <c r="E122" s="128">
        <v>6</v>
      </c>
      <c r="F122" s="128">
        <v>5</v>
      </c>
      <c r="G122" s="128">
        <v>90</v>
      </c>
      <c r="H122" s="128">
        <v>18</v>
      </c>
      <c r="I122" s="128">
        <v>12</v>
      </c>
      <c r="J122" s="128">
        <v>4</v>
      </c>
      <c r="K122" s="128">
        <v>5</v>
      </c>
    </row>
    <row r="123" spans="1:11" ht="16.8">
      <c r="A123" s="129" t="s">
        <v>757</v>
      </c>
      <c r="B123" s="128">
        <v>170</v>
      </c>
      <c r="C123" s="128">
        <v>38</v>
      </c>
      <c r="D123" s="128">
        <v>17</v>
      </c>
      <c r="E123" s="128">
        <v>7</v>
      </c>
      <c r="F123" s="128">
        <v>9</v>
      </c>
      <c r="G123" s="128">
        <v>190</v>
      </c>
      <c r="H123" s="128">
        <v>33</v>
      </c>
      <c r="I123" s="128">
        <v>19</v>
      </c>
      <c r="J123" s="128">
        <v>6</v>
      </c>
      <c r="K123" s="128">
        <v>9</v>
      </c>
    </row>
    <row r="124" spans="1:11" ht="16.8">
      <c r="A124" s="129" t="s">
        <v>741</v>
      </c>
      <c r="B124" s="128">
        <v>90</v>
      </c>
      <c r="C124" s="128">
        <v>27</v>
      </c>
      <c r="D124" s="128">
        <v>11</v>
      </c>
      <c r="E124" s="128">
        <v>2</v>
      </c>
      <c r="F124" s="128">
        <v>7</v>
      </c>
      <c r="G124" s="128">
        <v>97</v>
      </c>
      <c r="H124" s="128">
        <v>24</v>
      </c>
      <c r="I124" s="128">
        <v>11</v>
      </c>
      <c r="J124" s="128">
        <v>2</v>
      </c>
      <c r="K124" s="128">
        <v>3</v>
      </c>
    </row>
    <row r="125" spans="1:11" ht="16.8">
      <c r="A125" s="129" t="s">
        <v>751</v>
      </c>
      <c r="B125" s="128">
        <v>77</v>
      </c>
      <c r="C125" s="128">
        <v>21</v>
      </c>
      <c r="D125" s="128">
        <v>14</v>
      </c>
      <c r="E125" s="128">
        <v>6</v>
      </c>
      <c r="F125" s="128">
        <v>0</v>
      </c>
      <c r="G125" s="128">
        <v>92</v>
      </c>
      <c r="H125" s="128">
        <v>24</v>
      </c>
      <c r="I125" s="128">
        <v>7</v>
      </c>
      <c r="J125" s="128">
        <v>2</v>
      </c>
      <c r="K125" s="128">
        <v>0</v>
      </c>
    </row>
    <row r="126" spans="1:11" ht="16.8">
      <c r="A126" s="129" t="s">
        <v>755</v>
      </c>
      <c r="B126" s="128">
        <v>93</v>
      </c>
      <c r="C126" s="128">
        <v>22</v>
      </c>
      <c r="D126" s="128">
        <v>14</v>
      </c>
      <c r="E126" s="128">
        <v>3</v>
      </c>
      <c r="F126" s="128">
        <v>5</v>
      </c>
      <c r="G126" s="128">
        <v>88</v>
      </c>
      <c r="H126" s="128">
        <v>17</v>
      </c>
      <c r="I126" s="128">
        <v>7</v>
      </c>
      <c r="J126" s="128">
        <v>7</v>
      </c>
      <c r="K126" s="128">
        <v>9</v>
      </c>
    </row>
    <row r="127" spans="1:11" ht="16.8">
      <c r="A127" s="129" t="s">
        <v>733</v>
      </c>
      <c r="B127" s="128">
        <v>128</v>
      </c>
      <c r="C127" s="128">
        <v>20</v>
      </c>
      <c r="D127" s="128">
        <v>14</v>
      </c>
      <c r="E127" s="128">
        <v>5</v>
      </c>
      <c r="F127" s="128">
        <v>8</v>
      </c>
      <c r="G127" s="128">
        <v>119</v>
      </c>
      <c r="H127" s="128">
        <v>24</v>
      </c>
      <c r="I127" s="128">
        <v>7</v>
      </c>
      <c r="J127" s="128">
        <v>4</v>
      </c>
      <c r="K127" s="128">
        <v>12</v>
      </c>
    </row>
    <row r="128" spans="1:11" ht="16.8">
      <c r="A128" s="129" t="s">
        <v>744</v>
      </c>
      <c r="B128" s="128">
        <v>210</v>
      </c>
      <c r="C128" s="128">
        <v>35</v>
      </c>
      <c r="D128" s="128">
        <v>24</v>
      </c>
      <c r="E128" s="128">
        <v>10</v>
      </c>
      <c r="F128" s="128">
        <v>0</v>
      </c>
      <c r="G128" s="128">
        <v>213</v>
      </c>
      <c r="H128" s="128">
        <v>42</v>
      </c>
      <c r="I128" s="128">
        <v>29</v>
      </c>
      <c r="J128" s="128">
        <v>16</v>
      </c>
      <c r="K128" s="128">
        <v>2</v>
      </c>
    </row>
    <row r="129" spans="1:11" ht="16.8">
      <c r="A129" s="129" t="s">
        <v>764</v>
      </c>
      <c r="B129" s="128">
        <v>1958</v>
      </c>
      <c r="C129" s="128">
        <v>294</v>
      </c>
      <c r="D129" s="128">
        <v>174</v>
      </c>
      <c r="E129" s="128">
        <v>115</v>
      </c>
      <c r="F129" s="128">
        <v>74</v>
      </c>
      <c r="G129" s="128">
        <v>1969</v>
      </c>
      <c r="H129" s="128">
        <v>321</v>
      </c>
      <c r="I129" s="128">
        <v>173</v>
      </c>
      <c r="J129" s="128">
        <v>152</v>
      </c>
      <c r="K129" s="128">
        <v>73</v>
      </c>
    </row>
    <row r="130" spans="1:11" ht="16.8">
      <c r="A130" s="129" t="s">
        <v>775</v>
      </c>
      <c r="B130" s="128">
        <v>123</v>
      </c>
      <c r="C130" s="128">
        <v>15</v>
      </c>
      <c r="D130" s="128">
        <v>15</v>
      </c>
      <c r="E130" s="128">
        <v>4</v>
      </c>
      <c r="F130" s="128">
        <v>9</v>
      </c>
      <c r="G130" s="128">
        <v>132</v>
      </c>
      <c r="H130" s="128">
        <v>16</v>
      </c>
      <c r="I130" s="128">
        <v>12</v>
      </c>
      <c r="J130" s="128">
        <v>4</v>
      </c>
      <c r="K130" s="128">
        <v>4</v>
      </c>
    </row>
    <row r="131" spans="1:11" ht="16.8">
      <c r="A131" s="129" t="s">
        <v>787</v>
      </c>
      <c r="B131" s="128">
        <v>167</v>
      </c>
      <c r="C131" s="128">
        <v>33</v>
      </c>
      <c r="D131" s="128">
        <v>10</v>
      </c>
      <c r="E131" s="128">
        <v>11</v>
      </c>
      <c r="F131" s="128">
        <v>29</v>
      </c>
      <c r="G131" s="128">
        <v>200</v>
      </c>
      <c r="H131" s="128">
        <v>35</v>
      </c>
      <c r="I131" s="128">
        <v>18</v>
      </c>
      <c r="J131" s="128">
        <v>5</v>
      </c>
      <c r="K131" s="128">
        <v>19</v>
      </c>
    </row>
    <row r="132" spans="1:11" ht="16.8">
      <c r="A132" s="129" t="s">
        <v>786</v>
      </c>
      <c r="B132" s="128">
        <v>115</v>
      </c>
      <c r="C132" s="128">
        <v>19</v>
      </c>
      <c r="D132" s="128">
        <v>15</v>
      </c>
      <c r="E132" s="128">
        <v>3</v>
      </c>
      <c r="F132" s="128">
        <v>14</v>
      </c>
      <c r="G132" s="128">
        <v>126</v>
      </c>
      <c r="H132" s="128">
        <v>26</v>
      </c>
      <c r="I132" s="128">
        <v>15</v>
      </c>
      <c r="J132" s="128">
        <v>11</v>
      </c>
      <c r="K132" s="128">
        <v>8</v>
      </c>
    </row>
    <row r="133" spans="1:11" ht="16.8">
      <c r="A133" s="129" t="s">
        <v>788</v>
      </c>
      <c r="B133" s="128">
        <v>58</v>
      </c>
      <c r="C133" s="128">
        <v>20</v>
      </c>
      <c r="D133" s="128">
        <v>6</v>
      </c>
      <c r="E133" s="128">
        <v>2</v>
      </c>
      <c r="F133" s="128">
        <v>6</v>
      </c>
      <c r="G133" s="128">
        <v>58</v>
      </c>
      <c r="H133" s="128">
        <v>10</v>
      </c>
      <c r="I133" s="128">
        <v>8</v>
      </c>
      <c r="J133" s="128">
        <v>3</v>
      </c>
      <c r="K133" s="128">
        <v>4</v>
      </c>
    </row>
    <row r="134" spans="1:11" ht="16.8">
      <c r="A134" s="129" t="s">
        <v>781</v>
      </c>
      <c r="B134" s="128">
        <v>61</v>
      </c>
      <c r="C134" s="128">
        <v>7</v>
      </c>
      <c r="D134" s="128">
        <v>5</v>
      </c>
      <c r="E134" s="128">
        <v>5</v>
      </c>
      <c r="F134" s="128">
        <v>9</v>
      </c>
      <c r="G134" s="128">
        <v>64</v>
      </c>
      <c r="H134" s="128">
        <v>10</v>
      </c>
      <c r="I134" s="128">
        <v>11</v>
      </c>
      <c r="J134" s="128">
        <v>4</v>
      </c>
      <c r="K134" s="128">
        <v>9</v>
      </c>
    </row>
    <row r="135" spans="1:11" ht="16.8">
      <c r="A135" s="129" t="s">
        <v>765</v>
      </c>
      <c r="B135" s="128">
        <v>136</v>
      </c>
      <c r="C135" s="128">
        <v>28</v>
      </c>
      <c r="D135" s="128">
        <v>9</v>
      </c>
      <c r="E135" s="128">
        <v>2</v>
      </c>
      <c r="F135" s="128">
        <v>18</v>
      </c>
      <c r="G135" s="128">
        <v>154</v>
      </c>
      <c r="H135" s="128">
        <v>40</v>
      </c>
      <c r="I135" s="128">
        <v>12</v>
      </c>
      <c r="J135" s="128">
        <v>5</v>
      </c>
      <c r="K135" s="128">
        <v>7</v>
      </c>
    </row>
    <row r="136" spans="1:11" ht="16.8">
      <c r="A136" s="129" t="s">
        <v>785</v>
      </c>
      <c r="B136" s="128">
        <v>143</v>
      </c>
      <c r="C136" s="128">
        <v>21</v>
      </c>
      <c r="D136" s="128">
        <v>15</v>
      </c>
      <c r="E136" s="128">
        <v>8</v>
      </c>
      <c r="F136" s="128">
        <v>16</v>
      </c>
      <c r="G136" s="128">
        <v>181</v>
      </c>
      <c r="H136" s="128">
        <v>23</v>
      </c>
      <c r="I136" s="128">
        <v>13</v>
      </c>
      <c r="J136" s="128">
        <v>5</v>
      </c>
      <c r="K136" s="128">
        <v>13</v>
      </c>
    </row>
    <row r="137" spans="1:11" ht="16.8">
      <c r="A137" s="129" t="s">
        <v>768</v>
      </c>
      <c r="B137" s="128">
        <v>114</v>
      </c>
      <c r="C137" s="128">
        <v>22</v>
      </c>
      <c r="D137" s="128">
        <v>11</v>
      </c>
      <c r="E137" s="128">
        <v>3</v>
      </c>
      <c r="F137" s="128">
        <v>8</v>
      </c>
      <c r="G137" s="128">
        <v>113</v>
      </c>
      <c r="H137" s="128">
        <v>11</v>
      </c>
      <c r="I137" s="128">
        <v>6</v>
      </c>
      <c r="J137" s="128">
        <v>2</v>
      </c>
      <c r="K137" s="128">
        <v>7</v>
      </c>
    </row>
    <row r="138" spans="1:11" ht="16.8">
      <c r="A138" s="129" t="s">
        <v>767</v>
      </c>
      <c r="B138" s="128">
        <v>32</v>
      </c>
      <c r="C138" s="128">
        <v>4</v>
      </c>
      <c r="D138" s="128">
        <v>4</v>
      </c>
      <c r="E138" s="128">
        <v>3</v>
      </c>
      <c r="F138" s="128">
        <v>5</v>
      </c>
      <c r="G138" s="128">
        <v>47</v>
      </c>
      <c r="H138" s="128">
        <v>4</v>
      </c>
      <c r="I138" s="128">
        <v>3</v>
      </c>
      <c r="J138" s="128">
        <v>3</v>
      </c>
      <c r="K138" s="128">
        <v>2</v>
      </c>
    </row>
    <row r="139" spans="1:11" ht="16.8">
      <c r="A139" s="129" t="s">
        <v>769</v>
      </c>
      <c r="B139" s="128">
        <v>35</v>
      </c>
      <c r="C139" s="128">
        <v>7</v>
      </c>
      <c r="D139" s="128">
        <v>5</v>
      </c>
      <c r="E139" s="128">
        <v>5</v>
      </c>
      <c r="F139" s="128">
        <v>8</v>
      </c>
      <c r="G139" s="128">
        <v>43</v>
      </c>
      <c r="H139" s="128">
        <v>5</v>
      </c>
      <c r="I139" s="128">
        <v>6</v>
      </c>
      <c r="J139" s="128">
        <v>5</v>
      </c>
      <c r="K139" s="128">
        <v>6</v>
      </c>
    </row>
    <row r="140" spans="1:11" ht="16.8">
      <c r="A140" s="129" t="s">
        <v>771</v>
      </c>
      <c r="B140" s="128">
        <v>26</v>
      </c>
      <c r="C140" s="128">
        <v>9</v>
      </c>
      <c r="D140" s="128">
        <v>3</v>
      </c>
      <c r="E140" s="128">
        <v>2</v>
      </c>
      <c r="F140" s="128">
        <v>3</v>
      </c>
      <c r="G140" s="128">
        <v>36</v>
      </c>
      <c r="H140" s="128">
        <v>3</v>
      </c>
      <c r="I140" s="128">
        <v>4</v>
      </c>
      <c r="J140" s="128">
        <v>2</v>
      </c>
      <c r="K140" s="128">
        <v>4</v>
      </c>
    </row>
    <row r="141" spans="1:11" ht="16.8">
      <c r="A141" s="129" t="s">
        <v>777</v>
      </c>
      <c r="B141" s="128">
        <v>174</v>
      </c>
      <c r="C141" s="128">
        <v>39</v>
      </c>
      <c r="D141" s="128">
        <v>20</v>
      </c>
      <c r="E141" s="128">
        <v>11</v>
      </c>
      <c r="F141" s="128">
        <v>8</v>
      </c>
      <c r="G141" s="128">
        <v>167</v>
      </c>
      <c r="H141" s="128">
        <v>24</v>
      </c>
      <c r="I141" s="128">
        <v>18</v>
      </c>
      <c r="J141" s="128">
        <v>14</v>
      </c>
      <c r="K141" s="128">
        <v>8</v>
      </c>
    </row>
    <row r="142" spans="1:11" ht="16.8">
      <c r="A142" s="129" t="s">
        <v>773</v>
      </c>
      <c r="B142" s="128">
        <v>197</v>
      </c>
      <c r="C142" s="128">
        <v>34</v>
      </c>
      <c r="D142" s="128">
        <v>18</v>
      </c>
      <c r="E142" s="128">
        <v>4</v>
      </c>
      <c r="F142" s="128">
        <v>19</v>
      </c>
      <c r="G142" s="128">
        <v>178</v>
      </c>
      <c r="H142" s="128">
        <v>28</v>
      </c>
      <c r="I142" s="128">
        <v>17</v>
      </c>
      <c r="J142" s="128">
        <v>19</v>
      </c>
      <c r="K142" s="128">
        <v>10</v>
      </c>
    </row>
    <row r="143" spans="1:11" ht="16.8">
      <c r="A143" s="129" t="s">
        <v>783</v>
      </c>
      <c r="B143" s="128">
        <v>233</v>
      </c>
      <c r="C143" s="128">
        <v>47</v>
      </c>
      <c r="D143" s="128">
        <v>34</v>
      </c>
      <c r="E143" s="128">
        <v>11</v>
      </c>
      <c r="F143" s="128">
        <v>12</v>
      </c>
      <c r="G143" s="128">
        <v>191</v>
      </c>
      <c r="H143" s="128">
        <v>45</v>
      </c>
      <c r="I143" s="128">
        <v>30</v>
      </c>
      <c r="J143" s="128">
        <v>23</v>
      </c>
      <c r="K143" s="128">
        <v>7</v>
      </c>
    </row>
    <row r="144" spans="1:11" ht="16.8">
      <c r="A144" s="129" t="s">
        <v>770</v>
      </c>
      <c r="B144" s="128">
        <v>76</v>
      </c>
      <c r="C144" s="128">
        <v>10</v>
      </c>
      <c r="D144" s="128">
        <v>11</v>
      </c>
      <c r="E144" s="128">
        <v>2</v>
      </c>
      <c r="F144" s="128">
        <v>12</v>
      </c>
      <c r="G144" s="128">
        <v>68</v>
      </c>
      <c r="H144" s="128">
        <v>12</v>
      </c>
      <c r="I144" s="128">
        <v>7</v>
      </c>
      <c r="J144" s="128">
        <v>5</v>
      </c>
      <c r="K144" s="128">
        <v>9</v>
      </c>
    </row>
    <row r="145" spans="1:11" ht="16.8">
      <c r="A145" s="129" t="s">
        <v>772</v>
      </c>
      <c r="B145" s="128">
        <v>112</v>
      </c>
      <c r="C145" s="128">
        <v>21</v>
      </c>
      <c r="D145" s="128">
        <v>19</v>
      </c>
      <c r="E145" s="128">
        <v>4</v>
      </c>
      <c r="F145" s="128">
        <v>11</v>
      </c>
      <c r="G145" s="128">
        <v>114</v>
      </c>
      <c r="H145" s="128">
        <v>16</v>
      </c>
      <c r="I145" s="128">
        <v>21</v>
      </c>
      <c r="J145" s="128">
        <v>6</v>
      </c>
      <c r="K145" s="128">
        <v>8</v>
      </c>
    </row>
    <row r="146" spans="1:11" ht="16.8">
      <c r="A146" s="129" t="s">
        <v>789</v>
      </c>
      <c r="B146" s="128">
        <v>192</v>
      </c>
      <c r="C146" s="128">
        <v>18</v>
      </c>
      <c r="D146" s="128">
        <v>16</v>
      </c>
      <c r="E146" s="128">
        <v>9</v>
      </c>
      <c r="F146" s="128">
        <v>16</v>
      </c>
      <c r="G146" s="128">
        <v>236</v>
      </c>
      <c r="H146" s="128">
        <v>31</v>
      </c>
      <c r="I146" s="128">
        <v>19</v>
      </c>
      <c r="J146" s="128">
        <v>7</v>
      </c>
      <c r="K146" s="128">
        <v>10</v>
      </c>
    </row>
    <row r="147" spans="1:11" ht="16.8">
      <c r="A147" s="129" t="s">
        <v>780</v>
      </c>
      <c r="B147" s="128">
        <v>84</v>
      </c>
      <c r="C147" s="128">
        <v>12</v>
      </c>
      <c r="D147" s="128">
        <v>16</v>
      </c>
      <c r="E147" s="128">
        <v>4</v>
      </c>
      <c r="F147" s="128">
        <v>4</v>
      </c>
      <c r="G147" s="128">
        <v>60</v>
      </c>
      <c r="H147" s="128">
        <v>8</v>
      </c>
      <c r="I147" s="128">
        <v>4</v>
      </c>
      <c r="J147" s="128">
        <v>3</v>
      </c>
      <c r="K147" s="128">
        <v>5</v>
      </c>
    </row>
    <row r="148" spans="1:11" ht="16.8">
      <c r="A148" s="129" t="s">
        <v>774</v>
      </c>
      <c r="B148" s="128">
        <v>86</v>
      </c>
      <c r="C148" s="128">
        <v>15</v>
      </c>
      <c r="D148" s="128">
        <v>9</v>
      </c>
      <c r="E148" s="128">
        <v>7</v>
      </c>
      <c r="F148" s="128">
        <v>8</v>
      </c>
      <c r="G148" s="128">
        <v>74</v>
      </c>
      <c r="H148" s="128">
        <v>13</v>
      </c>
      <c r="I148" s="128">
        <v>11</v>
      </c>
      <c r="J148" s="128">
        <v>4</v>
      </c>
      <c r="K148" s="128">
        <v>7</v>
      </c>
    </row>
    <row r="149" spans="1:11" ht="16.8">
      <c r="A149" s="129" t="s">
        <v>766</v>
      </c>
      <c r="B149" s="128">
        <v>117</v>
      </c>
      <c r="C149" s="128">
        <v>28</v>
      </c>
      <c r="D149" s="128">
        <v>22</v>
      </c>
      <c r="E149" s="128">
        <v>5</v>
      </c>
      <c r="F149" s="128">
        <v>15</v>
      </c>
      <c r="G149" s="128">
        <v>142</v>
      </c>
      <c r="H149" s="128">
        <v>21</v>
      </c>
      <c r="I149" s="128">
        <v>17</v>
      </c>
      <c r="J149" s="128">
        <v>6</v>
      </c>
      <c r="K149" s="128">
        <v>7</v>
      </c>
    </row>
    <row r="150" spans="1:11" ht="16.8">
      <c r="A150" s="129" t="s">
        <v>782</v>
      </c>
      <c r="B150" s="128">
        <v>177</v>
      </c>
      <c r="C150" s="128">
        <v>21</v>
      </c>
      <c r="D150" s="128">
        <v>20</v>
      </c>
      <c r="E150" s="128">
        <v>11</v>
      </c>
      <c r="F150" s="128">
        <v>10</v>
      </c>
      <c r="G150" s="128">
        <v>124</v>
      </c>
      <c r="H150" s="128">
        <v>25</v>
      </c>
      <c r="I150" s="128">
        <v>22</v>
      </c>
      <c r="J150" s="128">
        <v>7</v>
      </c>
      <c r="K150" s="128">
        <v>9</v>
      </c>
    </row>
    <row r="151" spans="1:11" ht="16.8">
      <c r="A151" s="129" t="s">
        <v>759</v>
      </c>
      <c r="B151" s="128">
        <v>191</v>
      </c>
      <c r="C151" s="128">
        <v>41</v>
      </c>
      <c r="D151" s="128">
        <v>28</v>
      </c>
      <c r="E151" s="128">
        <v>9</v>
      </c>
      <c r="F151" s="128">
        <v>24</v>
      </c>
      <c r="G151" s="128">
        <v>190</v>
      </c>
      <c r="H151" s="128">
        <v>43</v>
      </c>
      <c r="I151" s="128">
        <v>16</v>
      </c>
      <c r="J151" s="128">
        <v>6</v>
      </c>
      <c r="K151" s="128">
        <v>19</v>
      </c>
    </row>
    <row r="152" spans="1:11" ht="16.8">
      <c r="A152" s="129" t="s">
        <v>778</v>
      </c>
      <c r="B152" s="128">
        <v>292</v>
      </c>
      <c r="C152" s="128">
        <v>43</v>
      </c>
      <c r="D152" s="128">
        <v>30</v>
      </c>
      <c r="E152" s="128">
        <v>17</v>
      </c>
      <c r="F152" s="128">
        <v>16</v>
      </c>
      <c r="G152" s="128">
        <v>312</v>
      </c>
      <c r="H152" s="128">
        <v>53</v>
      </c>
      <c r="I152" s="128">
        <v>25</v>
      </c>
      <c r="J152" s="128">
        <v>25</v>
      </c>
      <c r="K152" s="128">
        <v>9</v>
      </c>
    </row>
    <row r="153" spans="1:11" ht="16.8">
      <c r="A153" s="129" t="s">
        <v>791</v>
      </c>
      <c r="B153" s="128">
        <v>865</v>
      </c>
      <c r="C153" s="128">
        <v>130</v>
      </c>
      <c r="D153" s="128">
        <v>96</v>
      </c>
      <c r="E153" s="128">
        <v>52</v>
      </c>
      <c r="F153" s="128">
        <v>44</v>
      </c>
      <c r="G153" s="128">
        <v>932</v>
      </c>
      <c r="H153" s="128">
        <v>126</v>
      </c>
      <c r="I153" s="128">
        <v>77</v>
      </c>
      <c r="J153" s="128">
        <v>48</v>
      </c>
      <c r="K153" s="128">
        <v>29</v>
      </c>
    </row>
    <row r="154" spans="1:11" ht="16.8">
      <c r="A154" s="129" t="s">
        <v>792</v>
      </c>
      <c r="B154" s="128">
        <v>54</v>
      </c>
      <c r="C154" s="128">
        <v>16</v>
      </c>
      <c r="D154" s="128">
        <v>13</v>
      </c>
      <c r="E154" s="128">
        <v>2</v>
      </c>
      <c r="F154" s="128">
        <v>2</v>
      </c>
      <c r="G154" s="128">
        <v>51</v>
      </c>
      <c r="H154" s="128">
        <v>18</v>
      </c>
      <c r="I154" s="128">
        <v>8</v>
      </c>
      <c r="J154" s="128">
        <v>1</v>
      </c>
      <c r="K154" s="128">
        <v>3</v>
      </c>
    </row>
    <row r="155" spans="1:11" ht="16.8">
      <c r="A155" s="129" t="s">
        <v>804</v>
      </c>
      <c r="B155" s="128">
        <v>95</v>
      </c>
      <c r="C155" s="128">
        <v>19</v>
      </c>
      <c r="D155" s="128">
        <v>12</v>
      </c>
      <c r="E155" s="128">
        <v>5</v>
      </c>
      <c r="F155" s="128">
        <v>5</v>
      </c>
      <c r="G155" s="128">
        <v>125</v>
      </c>
      <c r="H155" s="128">
        <v>24</v>
      </c>
      <c r="I155" s="128">
        <v>12</v>
      </c>
      <c r="J155" s="128">
        <v>7</v>
      </c>
      <c r="K155" s="128">
        <v>3</v>
      </c>
    </row>
    <row r="156" spans="1:11" ht="16.8">
      <c r="A156" s="129" t="s">
        <v>805</v>
      </c>
      <c r="B156" s="128">
        <v>71</v>
      </c>
      <c r="C156" s="128">
        <v>18</v>
      </c>
      <c r="D156" s="128">
        <v>10</v>
      </c>
      <c r="E156" s="128">
        <v>0</v>
      </c>
      <c r="F156" s="128">
        <v>1</v>
      </c>
      <c r="G156" s="128">
        <v>69</v>
      </c>
      <c r="H156" s="128">
        <v>17</v>
      </c>
      <c r="I156" s="128">
        <v>5</v>
      </c>
      <c r="J156" s="128">
        <v>4</v>
      </c>
      <c r="K156" s="128">
        <v>3</v>
      </c>
    </row>
    <row r="157" spans="1:11" ht="16.8">
      <c r="A157" s="129" t="s">
        <v>816</v>
      </c>
      <c r="B157" s="128">
        <v>28</v>
      </c>
      <c r="C157" s="128">
        <v>5</v>
      </c>
      <c r="D157" s="128">
        <v>5</v>
      </c>
      <c r="E157" s="128">
        <v>2</v>
      </c>
      <c r="F157" s="128">
        <v>2</v>
      </c>
      <c r="G157" s="128">
        <v>47</v>
      </c>
      <c r="H157" s="128">
        <v>11</v>
      </c>
      <c r="I157" s="128">
        <v>5</v>
      </c>
      <c r="J157" s="128">
        <v>1</v>
      </c>
      <c r="K157" s="128">
        <v>3</v>
      </c>
    </row>
    <row r="158" spans="1:11" ht="16.8">
      <c r="A158" s="129" t="s">
        <v>790</v>
      </c>
      <c r="B158" s="128">
        <v>30</v>
      </c>
      <c r="C158" s="128">
        <v>0</v>
      </c>
      <c r="D158" s="128">
        <v>2</v>
      </c>
      <c r="E158" s="128">
        <v>1</v>
      </c>
      <c r="F158" s="128">
        <v>2</v>
      </c>
      <c r="G158" s="128">
        <v>33</v>
      </c>
      <c r="H158" s="128">
        <v>2</v>
      </c>
      <c r="I158" s="128">
        <v>5</v>
      </c>
      <c r="J158" s="128">
        <v>0</v>
      </c>
      <c r="K158" s="128">
        <v>3</v>
      </c>
    </row>
    <row r="159" spans="1:11" ht="16.8">
      <c r="A159" s="129" t="s">
        <v>796</v>
      </c>
      <c r="B159" s="128">
        <v>9</v>
      </c>
      <c r="C159" s="128">
        <v>1</v>
      </c>
      <c r="D159" s="128">
        <v>1</v>
      </c>
      <c r="E159" s="128">
        <v>0</v>
      </c>
      <c r="F159" s="128">
        <v>0</v>
      </c>
      <c r="G159" s="128">
        <v>11</v>
      </c>
      <c r="H159" s="128">
        <v>2</v>
      </c>
      <c r="I159" s="128">
        <v>2</v>
      </c>
      <c r="J159" s="128">
        <v>0</v>
      </c>
      <c r="K159" s="128">
        <v>1</v>
      </c>
    </row>
    <row r="160" spans="1:11" ht="16.8">
      <c r="A160" s="129" t="s">
        <v>801</v>
      </c>
      <c r="B160" s="128">
        <v>60</v>
      </c>
      <c r="C160" s="128">
        <v>11</v>
      </c>
      <c r="D160" s="128">
        <v>2</v>
      </c>
      <c r="E160" s="128">
        <v>1</v>
      </c>
      <c r="F160" s="128">
        <v>0</v>
      </c>
      <c r="G160" s="128">
        <v>54</v>
      </c>
      <c r="H160" s="128">
        <v>11</v>
      </c>
      <c r="I160" s="128">
        <v>6</v>
      </c>
      <c r="J160" s="128">
        <v>2</v>
      </c>
      <c r="K160" s="128">
        <v>1</v>
      </c>
    </row>
    <row r="161" spans="1:11" ht="16.8">
      <c r="A161" s="129" t="s">
        <v>779</v>
      </c>
      <c r="B161" s="128">
        <v>87</v>
      </c>
      <c r="C161" s="128">
        <v>16</v>
      </c>
      <c r="D161" s="128">
        <v>15</v>
      </c>
      <c r="E161" s="128">
        <v>6</v>
      </c>
      <c r="F161" s="128">
        <v>3</v>
      </c>
      <c r="G161" s="128">
        <v>119</v>
      </c>
      <c r="H161" s="128">
        <v>20</v>
      </c>
      <c r="I161" s="128">
        <v>8</v>
      </c>
      <c r="J161" s="128">
        <v>9</v>
      </c>
      <c r="K161" s="128">
        <v>7</v>
      </c>
    </row>
    <row r="162" spans="1:11" ht="16.8">
      <c r="A162" s="129" t="s">
        <v>809</v>
      </c>
      <c r="B162" s="128">
        <v>42</v>
      </c>
      <c r="C162" s="128">
        <v>7</v>
      </c>
      <c r="D162" s="128">
        <v>9</v>
      </c>
      <c r="E162" s="128">
        <v>2</v>
      </c>
      <c r="F162" s="128">
        <v>4</v>
      </c>
      <c r="G162" s="128">
        <v>59</v>
      </c>
      <c r="H162" s="128">
        <v>7</v>
      </c>
      <c r="I162" s="128">
        <v>8</v>
      </c>
      <c r="J162" s="128">
        <v>4</v>
      </c>
      <c r="K162" s="128">
        <v>2</v>
      </c>
    </row>
    <row r="163" spans="1:11" ht="16.8">
      <c r="A163" s="129" t="s">
        <v>806</v>
      </c>
      <c r="B163" s="128">
        <v>126</v>
      </c>
      <c r="C163" s="128">
        <v>24</v>
      </c>
      <c r="D163" s="128">
        <v>12</v>
      </c>
      <c r="E163" s="128">
        <v>3</v>
      </c>
      <c r="F163" s="128">
        <v>5</v>
      </c>
      <c r="G163" s="128">
        <v>149</v>
      </c>
      <c r="H163" s="128">
        <v>27</v>
      </c>
      <c r="I163" s="128">
        <v>8</v>
      </c>
      <c r="J163" s="128">
        <v>9</v>
      </c>
      <c r="K163" s="128">
        <v>2</v>
      </c>
    </row>
    <row r="164" spans="1:11" ht="16.8">
      <c r="A164" s="129" t="s">
        <v>797</v>
      </c>
      <c r="B164" s="128">
        <v>19</v>
      </c>
      <c r="C164" s="128">
        <v>3</v>
      </c>
      <c r="D164" s="128">
        <v>2</v>
      </c>
      <c r="E164" s="128">
        <v>3</v>
      </c>
      <c r="F164" s="128">
        <v>2</v>
      </c>
      <c r="G164" s="128">
        <v>34</v>
      </c>
      <c r="H164" s="128">
        <v>3</v>
      </c>
      <c r="I164" s="128">
        <v>4</v>
      </c>
      <c r="J164" s="128">
        <v>2</v>
      </c>
      <c r="K164" s="128">
        <v>2</v>
      </c>
    </row>
    <row r="165" spans="1:11" ht="16.8">
      <c r="A165" s="129" t="s">
        <v>813</v>
      </c>
      <c r="B165" s="128">
        <v>49</v>
      </c>
      <c r="C165" s="128">
        <v>12</v>
      </c>
      <c r="D165" s="128">
        <v>8</v>
      </c>
      <c r="E165" s="128">
        <v>3</v>
      </c>
      <c r="F165" s="128">
        <v>3</v>
      </c>
      <c r="G165" s="128">
        <v>44</v>
      </c>
      <c r="H165" s="128">
        <v>10</v>
      </c>
      <c r="I165" s="128">
        <v>9</v>
      </c>
      <c r="J165" s="128">
        <v>3</v>
      </c>
      <c r="K165" s="128">
        <v>6</v>
      </c>
    </row>
    <row r="166" spans="1:11" ht="16.8">
      <c r="A166" s="129" t="s">
        <v>812</v>
      </c>
      <c r="B166" s="128">
        <v>83</v>
      </c>
      <c r="C166" s="128">
        <v>11</v>
      </c>
      <c r="D166" s="128">
        <v>6</v>
      </c>
      <c r="E166" s="128">
        <v>2</v>
      </c>
      <c r="F166" s="128">
        <v>4</v>
      </c>
      <c r="G166" s="128">
        <v>74</v>
      </c>
      <c r="H166" s="128">
        <v>11</v>
      </c>
      <c r="I166" s="128">
        <v>8</v>
      </c>
      <c r="J166" s="128">
        <v>1</v>
      </c>
      <c r="K166" s="128">
        <v>5</v>
      </c>
    </row>
    <row r="167" spans="1:11" ht="16.8">
      <c r="A167" s="129" t="s">
        <v>815</v>
      </c>
      <c r="B167" s="128">
        <v>55</v>
      </c>
      <c r="C167" s="128">
        <v>9</v>
      </c>
      <c r="D167" s="128">
        <v>8</v>
      </c>
      <c r="E167" s="128">
        <v>3</v>
      </c>
      <c r="F167" s="128">
        <v>5</v>
      </c>
      <c r="G167" s="128">
        <v>80</v>
      </c>
      <c r="H167" s="128">
        <v>10</v>
      </c>
      <c r="I167" s="128">
        <v>4</v>
      </c>
      <c r="J167" s="128">
        <v>1</v>
      </c>
      <c r="K167" s="128">
        <v>2</v>
      </c>
    </row>
    <row r="168" spans="1:11" ht="16.8">
      <c r="A168" s="129" t="s">
        <v>799</v>
      </c>
      <c r="B168" s="128">
        <v>49</v>
      </c>
      <c r="C168" s="128">
        <v>9</v>
      </c>
      <c r="D168" s="128">
        <v>12</v>
      </c>
      <c r="E168" s="128">
        <v>2</v>
      </c>
      <c r="F168" s="128">
        <v>4</v>
      </c>
      <c r="G168" s="128">
        <v>41</v>
      </c>
      <c r="H168" s="128">
        <v>5</v>
      </c>
      <c r="I168" s="128">
        <v>5</v>
      </c>
      <c r="J168" s="128">
        <v>4</v>
      </c>
      <c r="K168" s="128">
        <v>2</v>
      </c>
    </row>
    <row r="169" spans="1:11" ht="16.8">
      <c r="A169" s="129" t="s">
        <v>811</v>
      </c>
      <c r="B169" s="128">
        <v>37</v>
      </c>
      <c r="C169" s="128">
        <v>12</v>
      </c>
      <c r="D169" s="128">
        <v>2</v>
      </c>
      <c r="E169" s="128">
        <v>3</v>
      </c>
      <c r="F169" s="128">
        <v>4</v>
      </c>
      <c r="G169" s="128">
        <v>42</v>
      </c>
      <c r="H169" s="128">
        <v>7</v>
      </c>
      <c r="I169" s="128">
        <v>4</v>
      </c>
      <c r="J169" s="128">
        <v>3</v>
      </c>
      <c r="K169" s="128">
        <v>4</v>
      </c>
    </row>
    <row r="170" spans="1:11" ht="16.8">
      <c r="A170" s="129" t="s">
        <v>808</v>
      </c>
      <c r="B170" s="128">
        <v>37</v>
      </c>
      <c r="C170" s="128">
        <v>12</v>
      </c>
      <c r="D170" s="128">
        <v>5</v>
      </c>
      <c r="E170" s="128">
        <v>2</v>
      </c>
      <c r="F170" s="128">
        <v>3</v>
      </c>
      <c r="G170" s="128">
        <v>45</v>
      </c>
      <c r="H170" s="128">
        <v>10</v>
      </c>
      <c r="I170" s="128">
        <v>4</v>
      </c>
      <c r="J170" s="128">
        <v>2</v>
      </c>
      <c r="K170" s="128">
        <v>3</v>
      </c>
    </row>
    <row r="171" spans="1:11" ht="16.8">
      <c r="A171" s="129" t="s">
        <v>814</v>
      </c>
      <c r="B171" s="128">
        <v>91</v>
      </c>
      <c r="C171" s="128">
        <v>12</v>
      </c>
      <c r="D171" s="128">
        <v>9</v>
      </c>
      <c r="E171" s="128">
        <v>4</v>
      </c>
      <c r="F171" s="128">
        <v>2</v>
      </c>
      <c r="G171" s="128">
        <v>66</v>
      </c>
      <c r="H171" s="128">
        <v>19</v>
      </c>
      <c r="I171" s="128">
        <v>8</v>
      </c>
      <c r="J171" s="128">
        <v>3</v>
      </c>
      <c r="K171" s="128">
        <v>3</v>
      </c>
    </row>
    <row r="172" spans="1:11" ht="16.8">
      <c r="A172" s="129" t="s">
        <v>798</v>
      </c>
      <c r="B172" s="128">
        <v>35</v>
      </c>
      <c r="C172" s="128">
        <v>10</v>
      </c>
      <c r="D172" s="128">
        <v>8</v>
      </c>
      <c r="E172" s="128">
        <v>2</v>
      </c>
      <c r="F172" s="128">
        <v>5</v>
      </c>
      <c r="G172" s="128">
        <v>53</v>
      </c>
      <c r="H172" s="128">
        <v>6</v>
      </c>
      <c r="I172" s="128">
        <v>6</v>
      </c>
      <c r="J172" s="128">
        <v>2</v>
      </c>
      <c r="K172" s="128">
        <v>2</v>
      </c>
    </row>
    <row r="173" spans="1:11" ht="16.8">
      <c r="A173" s="129" t="s">
        <v>800</v>
      </c>
      <c r="B173" s="128">
        <v>10</v>
      </c>
      <c r="C173" s="128">
        <v>4</v>
      </c>
      <c r="D173" s="128">
        <v>5</v>
      </c>
      <c r="E173" s="128">
        <v>1</v>
      </c>
      <c r="F173" s="128">
        <v>2</v>
      </c>
      <c r="G173" s="128">
        <v>14</v>
      </c>
      <c r="H173" s="128">
        <v>3</v>
      </c>
      <c r="I173" s="128">
        <v>2</v>
      </c>
      <c r="J173" s="128">
        <v>2</v>
      </c>
      <c r="K173" s="128">
        <v>0</v>
      </c>
    </row>
    <row r="174" spans="1:11" ht="16.8">
      <c r="A174" s="129" t="s">
        <v>795</v>
      </c>
      <c r="B174" s="128">
        <v>3</v>
      </c>
      <c r="C174" s="128">
        <v>2</v>
      </c>
      <c r="D174" s="128">
        <v>0</v>
      </c>
      <c r="E174" s="128">
        <v>0</v>
      </c>
      <c r="F174" s="128">
        <v>0</v>
      </c>
      <c r="G174" s="128">
        <v>4</v>
      </c>
      <c r="H174" s="128">
        <v>0</v>
      </c>
      <c r="I174" s="128">
        <v>0</v>
      </c>
      <c r="J174" s="128">
        <v>1</v>
      </c>
      <c r="K174" s="128">
        <v>0</v>
      </c>
    </row>
    <row r="175" spans="1:11" ht="16.8">
      <c r="A175" s="129" t="s">
        <v>794</v>
      </c>
      <c r="B175" s="128">
        <v>44</v>
      </c>
      <c r="C175" s="128">
        <v>13</v>
      </c>
      <c r="D175" s="128">
        <v>7</v>
      </c>
      <c r="E175" s="128">
        <v>3</v>
      </c>
      <c r="F175" s="128">
        <v>4</v>
      </c>
      <c r="G175" s="128">
        <v>63</v>
      </c>
      <c r="H175" s="128">
        <v>7</v>
      </c>
      <c r="I175" s="128">
        <v>4</v>
      </c>
      <c r="J175" s="128">
        <v>2</v>
      </c>
      <c r="K175" s="128">
        <v>4</v>
      </c>
    </row>
    <row r="176" spans="1:11" ht="16.8">
      <c r="A176" s="129" t="s">
        <v>793</v>
      </c>
      <c r="B176" s="128">
        <v>46</v>
      </c>
      <c r="C176" s="128">
        <v>10</v>
      </c>
      <c r="D176" s="128">
        <v>7</v>
      </c>
      <c r="E176" s="128">
        <v>0</v>
      </c>
      <c r="F176" s="128">
        <v>3</v>
      </c>
      <c r="G176" s="128">
        <v>51</v>
      </c>
      <c r="H176" s="128">
        <v>11</v>
      </c>
      <c r="I176" s="128">
        <v>7</v>
      </c>
      <c r="J176" s="128">
        <v>3</v>
      </c>
      <c r="K176" s="128">
        <v>1</v>
      </c>
    </row>
    <row r="177" spans="1:11" ht="16.8">
      <c r="A177" s="129" t="s">
        <v>802</v>
      </c>
      <c r="B177" s="128">
        <v>68</v>
      </c>
      <c r="C177" s="128">
        <v>12</v>
      </c>
      <c r="D177" s="128">
        <v>11</v>
      </c>
      <c r="E177" s="128">
        <v>2</v>
      </c>
      <c r="F177" s="128">
        <v>2</v>
      </c>
      <c r="G177" s="128">
        <v>80</v>
      </c>
      <c r="H177" s="128">
        <v>13</v>
      </c>
      <c r="I177" s="128">
        <v>6</v>
      </c>
      <c r="J177" s="128">
        <v>2</v>
      </c>
      <c r="K177" s="128">
        <v>1</v>
      </c>
    </row>
    <row r="178" spans="1:11" ht="16.8">
      <c r="A178" s="129" t="s">
        <v>4105</v>
      </c>
      <c r="B178" s="128">
        <v>45</v>
      </c>
      <c r="C178" s="128">
        <v>5</v>
      </c>
      <c r="D178" s="128">
        <v>4</v>
      </c>
      <c r="E178" s="128">
        <v>1</v>
      </c>
      <c r="F178" s="128">
        <v>0</v>
      </c>
      <c r="G178" s="128">
        <v>45</v>
      </c>
      <c r="H178" s="128">
        <v>6</v>
      </c>
      <c r="I178" s="128">
        <v>5</v>
      </c>
      <c r="J178" s="128">
        <v>0</v>
      </c>
      <c r="K178" s="128">
        <v>2</v>
      </c>
    </row>
    <row r="179" spans="1:11" ht="16.8">
      <c r="A179" s="129" t="s">
        <v>738</v>
      </c>
      <c r="B179" s="128">
        <v>199</v>
      </c>
      <c r="C179" s="128">
        <v>38</v>
      </c>
      <c r="D179" s="128">
        <v>23</v>
      </c>
      <c r="E179" s="128">
        <v>11</v>
      </c>
      <c r="F179" s="128">
        <v>9</v>
      </c>
      <c r="G179" s="128">
        <v>235</v>
      </c>
      <c r="H179" s="128">
        <v>31</v>
      </c>
      <c r="I179" s="128">
        <v>18</v>
      </c>
      <c r="J179" s="128">
        <v>19</v>
      </c>
      <c r="K179" s="128">
        <v>9</v>
      </c>
    </row>
    <row r="180" spans="1:11" ht="16.8">
      <c r="A180" s="129" t="s">
        <v>803</v>
      </c>
      <c r="B180" s="128">
        <v>522</v>
      </c>
      <c r="C180" s="128">
        <v>92</v>
      </c>
      <c r="D180" s="128">
        <v>68</v>
      </c>
      <c r="E180" s="128">
        <v>43</v>
      </c>
      <c r="F180" s="128">
        <v>30</v>
      </c>
      <c r="G180" s="128">
        <v>693</v>
      </c>
      <c r="H180" s="128">
        <v>88</v>
      </c>
      <c r="I180" s="128">
        <v>64</v>
      </c>
      <c r="J180" s="128">
        <v>60</v>
      </c>
      <c r="K180" s="128">
        <v>28</v>
      </c>
    </row>
    <row r="181" spans="1:11" ht="16.8">
      <c r="A181" s="129" t="s">
        <v>763</v>
      </c>
      <c r="B181" s="128">
        <v>140</v>
      </c>
      <c r="C181" s="128">
        <v>23</v>
      </c>
      <c r="D181" s="128">
        <v>11</v>
      </c>
      <c r="E181" s="128">
        <v>6</v>
      </c>
      <c r="F181" s="128">
        <v>7</v>
      </c>
      <c r="G181" s="128">
        <v>136</v>
      </c>
      <c r="H181" s="128">
        <v>26</v>
      </c>
      <c r="I181" s="128">
        <v>11</v>
      </c>
      <c r="J181" s="128">
        <v>7</v>
      </c>
      <c r="K181" s="128">
        <v>2</v>
      </c>
    </row>
    <row r="182" spans="1:11" ht="16.8">
      <c r="A182" s="129" t="s">
        <v>825</v>
      </c>
      <c r="B182" s="128">
        <v>4</v>
      </c>
      <c r="C182" s="128">
        <v>1</v>
      </c>
      <c r="D182" s="128">
        <v>1</v>
      </c>
      <c r="E182" s="128">
        <v>0</v>
      </c>
      <c r="F182" s="128">
        <v>0</v>
      </c>
      <c r="G182" s="128">
        <v>3</v>
      </c>
      <c r="H182" s="128">
        <v>1</v>
      </c>
      <c r="I182" s="128">
        <v>0</v>
      </c>
      <c r="J182" s="128">
        <v>0</v>
      </c>
      <c r="K182" s="128">
        <v>0</v>
      </c>
    </row>
    <row r="183" spans="1:11" ht="16.8">
      <c r="A183" s="129" t="s">
        <v>828</v>
      </c>
      <c r="B183" s="128">
        <v>27</v>
      </c>
      <c r="C183" s="128">
        <v>3</v>
      </c>
      <c r="D183" s="128">
        <v>0</v>
      </c>
      <c r="E183" s="128">
        <v>1</v>
      </c>
      <c r="F183" s="128">
        <v>0</v>
      </c>
      <c r="G183" s="128">
        <v>19</v>
      </c>
      <c r="H183" s="128">
        <v>3</v>
      </c>
      <c r="I183" s="128">
        <v>2</v>
      </c>
      <c r="J183" s="128">
        <v>1</v>
      </c>
      <c r="K183" s="128">
        <v>0</v>
      </c>
    </row>
    <row r="184" spans="1:11" ht="16.8">
      <c r="A184" s="129" t="s">
        <v>834</v>
      </c>
      <c r="B184" s="128">
        <v>18</v>
      </c>
      <c r="C184" s="128">
        <v>2</v>
      </c>
      <c r="D184" s="128">
        <v>0</v>
      </c>
      <c r="E184" s="128">
        <v>1</v>
      </c>
      <c r="F184" s="128">
        <v>1</v>
      </c>
      <c r="G184" s="128">
        <v>17</v>
      </c>
      <c r="H184" s="128">
        <v>2</v>
      </c>
      <c r="I184" s="128">
        <v>3</v>
      </c>
      <c r="J184" s="128">
        <v>0</v>
      </c>
      <c r="K184" s="128">
        <v>0</v>
      </c>
    </row>
    <row r="185" spans="1:11" ht="16.8">
      <c r="A185" s="129" t="s">
        <v>835</v>
      </c>
      <c r="B185" s="128">
        <v>36</v>
      </c>
      <c r="C185" s="128">
        <v>7</v>
      </c>
      <c r="D185" s="128">
        <v>3</v>
      </c>
      <c r="E185" s="128">
        <v>0</v>
      </c>
      <c r="F185" s="128">
        <v>1</v>
      </c>
      <c r="G185" s="128">
        <v>33</v>
      </c>
      <c r="H185" s="128">
        <v>6</v>
      </c>
      <c r="I185" s="128">
        <v>0</v>
      </c>
      <c r="J185" s="128">
        <v>1</v>
      </c>
      <c r="K185" s="128">
        <v>2</v>
      </c>
    </row>
    <row r="186" spans="1:11" ht="16.8">
      <c r="A186" s="129" t="s">
        <v>829</v>
      </c>
      <c r="B186" s="128">
        <v>66</v>
      </c>
      <c r="C186" s="128">
        <v>16</v>
      </c>
      <c r="D186" s="128">
        <v>4</v>
      </c>
      <c r="E186" s="128">
        <v>1</v>
      </c>
      <c r="F186" s="128">
        <v>1</v>
      </c>
      <c r="G186" s="128">
        <v>72</v>
      </c>
      <c r="H186" s="128">
        <v>12</v>
      </c>
      <c r="I186" s="128">
        <v>4</v>
      </c>
      <c r="J186" s="128">
        <v>3</v>
      </c>
      <c r="K186" s="128">
        <v>2</v>
      </c>
    </row>
    <row r="187" spans="1:11" ht="16.8">
      <c r="A187" s="129" t="s">
        <v>819</v>
      </c>
      <c r="B187" s="128">
        <v>72</v>
      </c>
      <c r="C187" s="128">
        <v>10</v>
      </c>
      <c r="D187" s="128">
        <v>4</v>
      </c>
      <c r="E187" s="128">
        <v>2</v>
      </c>
      <c r="F187" s="128">
        <v>1</v>
      </c>
      <c r="G187" s="128">
        <v>83</v>
      </c>
      <c r="H187" s="128">
        <v>10</v>
      </c>
      <c r="I187" s="128">
        <v>4</v>
      </c>
      <c r="J187" s="128">
        <v>3</v>
      </c>
      <c r="K187" s="128">
        <v>3</v>
      </c>
    </row>
    <row r="188" spans="1:11" ht="16.8">
      <c r="A188" s="129" t="s">
        <v>838</v>
      </c>
      <c r="B188" s="128">
        <v>42</v>
      </c>
      <c r="C188" s="128">
        <v>10</v>
      </c>
      <c r="D188" s="128">
        <v>5</v>
      </c>
      <c r="E188" s="128">
        <v>0</v>
      </c>
      <c r="F188" s="128">
        <v>0</v>
      </c>
      <c r="G188" s="128">
        <v>48</v>
      </c>
      <c r="H188" s="128">
        <v>11</v>
      </c>
      <c r="I188" s="128">
        <v>8</v>
      </c>
      <c r="J188" s="128">
        <v>2</v>
      </c>
      <c r="K188" s="128">
        <v>1</v>
      </c>
    </row>
    <row r="189" spans="1:11" ht="16.8">
      <c r="A189" s="129" t="s">
        <v>837</v>
      </c>
      <c r="B189" s="128">
        <v>48</v>
      </c>
      <c r="C189" s="128">
        <v>15</v>
      </c>
      <c r="D189" s="128">
        <v>9</v>
      </c>
      <c r="E189" s="128">
        <v>3</v>
      </c>
      <c r="F189" s="128">
        <v>1</v>
      </c>
      <c r="G189" s="128">
        <v>57</v>
      </c>
      <c r="H189" s="128">
        <v>13</v>
      </c>
      <c r="I189" s="128">
        <v>9</v>
      </c>
      <c r="J189" s="128">
        <v>3</v>
      </c>
      <c r="K189" s="128">
        <v>1</v>
      </c>
    </row>
    <row r="190" spans="1:11" ht="16.8">
      <c r="A190" s="129" t="s">
        <v>826</v>
      </c>
      <c r="B190" s="128">
        <v>39</v>
      </c>
      <c r="C190" s="128">
        <v>2</v>
      </c>
      <c r="D190" s="128">
        <v>1</v>
      </c>
      <c r="E190" s="128">
        <v>0</v>
      </c>
      <c r="F190" s="128">
        <v>1</v>
      </c>
      <c r="G190" s="128">
        <v>37</v>
      </c>
      <c r="H190" s="128">
        <v>7</v>
      </c>
      <c r="I190" s="128">
        <v>3</v>
      </c>
      <c r="J190" s="128">
        <v>3</v>
      </c>
      <c r="K190" s="128">
        <v>4</v>
      </c>
    </row>
    <row r="191" spans="1:11" ht="16.8">
      <c r="A191" s="129" t="s">
        <v>818</v>
      </c>
      <c r="B191" s="128">
        <v>71</v>
      </c>
      <c r="C191" s="128">
        <v>17</v>
      </c>
      <c r="D191" s="128">
        <v>6</v>
      </c>
      <c r="E191" s="128">
        <v>3</v>
      </c>
      <c r="F191" s="128">
        <v>4</v>
      </c>
      <c r="G191" s="128">
        <v>93</v>
      </c>
      <c r="H191" s="128">
        <v>15</v>
      </c>
      <c r="I191" s="128">
        <v>9</v>
      </c>
      <c r="J191" s="128">
        <v>1</v>
      </c>
      <c r="K191" s="128">
        <v>6</v>
      </c>
    </row>
    <row r="192" spans="1:11" ht="16.8">
      <c r="A192" s="129" t="s">
        <v>752</v>
      </c>
      <c r="B192" s="128">
        <v>82</v>
      </c>
      <c r="C192" s="128">
        <v>14</v>
      </c>
      <c r="D192" s="128">
        <v>6</v>
      </c>
      <c r="E192" s="128">
        <v>4</v>
      </c>
      <c r="F192" s="128">
        <v>2</v>
      </c>
      <c r="G192" s="128">
        <v>83</v>
      </c>
      <c r="H192" s="128">
        <v>22</v>
      </c>
      <c r="I192" s="128">
        <v>5</v>
      </c>
      <c r="J192" s="128">
        <v>4</v>
      </c>
      <c r="K192" s="128">
        <v>4</v>
      </c>
    </row>
    <row r="193" spans="1:11" ht="16.8">
      <c r="A193" s="129" t="s">
        <v>821</v>
      </c>
      <c r="B193" s="128">
        <v>26</v>
      </c>
      <c r="C193" s="128">
        <v>4</v>
      </c>
      <c r="D193" s="128">
        <v>0</v>
      </c>
      <c r="E193" s="128">
        <v>0</v>
      </c>
      <c r="F193" s="128">
        <v>0</v>
      </c>
      <c r="G193" s="128">
        <v>30</v>
      </c>
      <c r="H193" s="128">
        <v>8</v>
      </c>
      <c r="I193" s="128">
        <v>1</v>
      </c>
      <c r="J193" s="128">
        <v>2</v>
      </c>
      <c r="K193" s="128">
        <v>0</v>
      </c>
    </row>
    <row r="194" spans="1:11" ht="16.8">
      <c r="A194" s="129" t="s">
        <v>830</v>
      </c>
      <c r="B194" s="128">
        <v>31</v>
      </c>
      <c r="C194" s="128">
        <v>9</v>
      </c>
      <c r="D194" s="128">
        <v>4</v>
      </c>
      <c r="E194" s="128">
        <v>1</v>
      </c>
      <c r="F194" s="128">
        <v>1</v>
      </c>
      <c r="G194" s="128">
        <v>33</v>
      </c>
      <c r="H194" s="128">
        <v>2</v>
      </c>
      <c r="I194" s="128">
        <v>5</v>
      </c>
      <c r="J194" s="128">
        <v>0</v>
      </c>
      <c r="K194" s="128">
        <v>2</v>
      </c>
    </row>
    <row r="195" spans="1:11" ht="16.8">
      <c r="A195" s="129" t="s">
        <v>820</v>
      </c>
      <c r="B195" s="128">
        <v>47</v>
      </c>
      <c r="C195" s="128">
        <v>6</v>
      </c>
      <c r="D195" s="128">
        <v>4</v>
      </c>
      <c r="E195" s="128">
        <v>3</v>
      </c>
      <c r="F195" s="128">
        <v>0</v>
      </c>
      <c r="G195" s="128">
        <v>40</v>
      </c>
      <c r="H195" s="128">
        <v>9</v>
      </c>
      <c r="I195" s="128">
        <v>4</v>
      </c>
      <c r="J195" s="128">
        <v>4</v>
      </c>
      <c r="K195" s="128">
        <v>3</v>
      </c>
    </row>
    <row r="196" spans="1:11" ht="16.8">
      <c r="A196" s="129" t="s">
        <v>743</v>
      </c>
      <c r="B196" s="128">
        <v>60</v>
      </c>
      <c r="C196" s="128">
        <v>14</v>
      </c>
      <c r="D196" s="128">
        <v>8</v>
      </c>
      <c r="E196" s="128">
        <v>10</v>
      </c>
      <c r="F196" s="128">
        <v>1</v>
      </c>
      <c r="G196" s="128">
        <v>81</v>
      </c>
      <c r="H196" s="128">
        <v>17</v>
      </c>
      <c r="I196" s="128">
        <v>6</v>
      </c>
      <c r="J196" s="128">
        <v>7</v>
      </c>
      <c r="K196" s="128">
        <v>1</v>
      </c>
    </row>
    <row r="197" spans="1:11" ht="16.8">
      <c r="A197" s="129" t="s">
        <v>823</v>
      </c>
      <c r="B197" s="128">
        <v>28</v>
      </c>
      <c r="C197" s="128">
        <v>7</v>
      </c>
      <c r="D197" s="128">
        <v>6</v>
      </c>
      <c r="E197" s="128">
        <v>1</v>
      </c>
      <c r="F197" s="128">
        <v>0</v>
      </c>
      <c r="G197" s="128">
        <v>35</v>
      </c>
      <c r="H197" s="128">
        <v>2</v>
      </c>
      <c r="I197" s="128">
        <v>4</v>
      </c>
      <c r="J197" s="128">
        <v>3</v>
      </c>
      <c r="K197" s="128">
        <v>6</v>
      </c>
    </row>
    <row r="198" spans="1:11" ht="16.8">
      <c r="A198" s="129" t="s">
        <v>827</v>
      </c>
      <c r="B198" s="128">
        <v>96</v>
      </c>
      <c r="C198" s="128">
        <v>8</v>
      </c>
      <c r="D198" s="128">
        <v>8</v>
      </c>
      <c r="E198" s="128">
        <v>7</v>
      </c>
      <c r="F198" s="128">
        <v>3</v>
      </c>
      <c r="G198" s="128">
        <v>102</v>
      </c>
      <c r="H198" s="128">
        <v>8</v>
      </c>
      <c r="I198" s="128">
        <v>9</v>
      </c>
      <c r="J198" s="128">
        <v>1</v>
      </c>
      <c r="K198" s="128">
        <v>2</v>
      </c>
    </row>
    <row r="199" spans="1:11" ht="16.8">
      <c r="A199" s="129" t="s">
        <v>824</v>
      </c>
      <c r="B199" s="128">
        <v>62</v>
      </c>
      <c r="C199" s="128">
        <v>8</v>
      </c>
      <c r="D199" s="128">
        <v>3</v>
      </c>
      <c r="E199" s="128">
        <v>2</v>
      </c>
      <c r="F199" s="128">
        <v>0</v>
      </c>
      <c r="G199" s="128">
        <v>66</v>
      </c>
      <c r="H199" s="128">
        <v>7</v>
      </c>
      <c r="I199" s="128">
        <v>3</v>
      </c>
      <c r="J199" s="128">
        <v>4</v>
      </c>
      <c r="K199" s="128">
        <v>4</v>
      </c>
    </row>
    <row r="200" spans="1:11" ht="16.8">
      <c r="A200" s="129" t="s">
        <v>836</v>
      </c>
      <c r="B200" s="128">
        <v>77</v>
      </c>
      <c r="C200" s="128">
        <v>14</v>
      </c>
      <c r="D200" s="128">
        <v>9</v>
      </c>
      <c r="E200" s="128">
        <v>4</v>
      </c>
      <c r="F200" s="128">
        <v>0</v>
      </c>
      <c r="G200" s="128">
        <v>87</v>
      </c>
      <c r="H200" s="128">
        <v>21</v>
      </c>
      <c r="I200" s="128">
        <v>6</v>
      </c>
      <c r="J200" s="128">
        <v>1</v>
      </c>
      <c r="K200" s="128">
        <v>1</v>
      </c>
    </row>
    <row r="201" spans="1:11" ht="16.8">
      <c r="A201" s="129" t="s">
        <v>833</v>
      </c>
      <c r="B201" s="128">
        <v>106</v>
      </c>
      <c r="C201" s="128">
        <v>17</v>
      </c>
      <c r="D201" s="128">
        <v>8</v>
      </c>
      <c r="E201" s="128">
        <v>2</v>
      </c>
      <c r="F201" s="128">
        <v>4</v>
      </c>
      <c r="G201" s="128">
        <v>125</v>
      </c>
      <c r="H201" s="128">
        <v>17</v>
      </c>
      <c r="I201" s="128">
        <v>6</v>
      </c>
      <c r="J201" s="128">
        <v>2</v>
      </c>
      <c r="K201" s="128">
        <v>6</v>
      </c>
    </row>
    <row r="202" spans="1:11" ht="16.8">
      <c r="A202" s="129" t="s">
        <v>855</v>
      </c>
      <c r="B202" s="128">
        <v>236</v>
      </c>
      <c r="C202" s="128">
        <v>29</v>
      </c>
      <c r="D202" s="128">
        <v>16</v>
      </c>
      <c r="E202" s="128">
        <v>15</v>
      </c>
      <c r="F202" s="128">
        <v>11</v>
      </c>
      <c r="G202" s="128">
        <v>262</v>
      </c>
      <c r="H202" s="128">
        <v>33</v>
      </c>
      <c r="I202" s="128">
        <v>14</v>
      </c>
      <c r="J202" s="128">
        <v>21</v>
      </c>
      <c r="K202" s="128">
        <v>13</v>
      </c>
    </row>
    <row r="203" spans="1:11" ht="16.8">
      <c r="A203" s="129" t="s">
        <v>822</v>
      </c>
      <c r="B203" s="128">
        <v>227</v>
      </c>
      <c r="C203" s="128">
        <v>37</v>
      </c>
      <c r="D203" s="128">
        <v>13</v>
      </c>
      <c r="E203" s="128">
        <v>10</v>
      </c>
      <c r="F203" s="128">
        <v>3</v>
      </c>
      <c r="G203" s="128">
        <v>257</v>
      </c>
      <c r="H203" s="128">
        <v>38</v>
      </c>
      <c r="I203" s="128">
        <v>19</v>
      </c>
      <c r="J203" s="128">
        <v>12</v>
      </c>
      <c r="K203" s="128">
        <v>12</v>
      </c>
    </row>
    <row r="204" spans="1:11" ht="16.8">
      <c r="A204" s="129" t="s">
        <v>831</v>
      </c>
      <c r="B204" s="128">
        <v>479</v>
      </c>
      <c r="C204" s="128">
        <v>58</v>
      </c>
      <c r="D204" s="128">
        <v>25</v>
      </c>
      <c r="E204" s="128">
        <v>37</v>
      </c>
      <c r="F204" s="128">
        <v>29</v>
      </c>
      <c r="G204" s="128">
        <v>498</v>
      </c>
      <c r="H204" s="128">
        <v>67</v>
      </c>
      <c r="I204" s="128">
        <v>29</v>
      </c>
      <c r="J204" s="128">
        <v>49</v>
      </c>
      <c r="K204" s="128">
        <v>24</v>
      </c>
    </row>
    <row r="205" spans="1:11" ht="16.8">
      <c r="A205" s="129" t="s">
        <v>817</v>
      </c>
      <c r="B205" s="128">
        <v>177</v>
      </c>
      <c r="C205" s="128">
        <v>23</v>
      </c>
      <c r="D205" s="128">
        <v>20</v>
      </c>
      <c r="E205" s="128">
        <v>18</v>
      </c>
      <c r="F205" s="128">
        <v>32</v>
      </c>
      <c r="G205" s="128">
        <v>186</v>
      </c>
      <c r="H205" s="128">
        <v>27</v>
      </c>
      <c r="I205" s="128">
        <v>18</v>
      </c>
      <c r="J205" s="128">
        <v>9</v>
      </c>
      <c r="K205" s="128">
        <v>23</v>
      </c>
    </row>
    <row r="206" spans="1:11" ht="16.8">
      <c r="A206" s="129" t="s">
        <v>840</v>
      </c>
      <c r="B206" s="128">
        <v>213</v>
      </c>
      <c r="C206" s="128">
        <v>35</v>
      </c>
      <c r="D206" s="128">
        <v>22</v>
      </c>
      <c r="E206" s="128">
        <v>11</v>
      </c>
      <c r="F206" s="128">
        <v>13</v>
      </c>
      <c r="G206" s="128">
        <v>196</v>
      </c>
      <c r="H206" s="128">
        <v>29</v>
      </c>
      <c r="I206" s="128">
        <v>22</v>
      </c>
      <c r="J206" s="128">
        <v>14</v>
      </c>
      <c r="K206" s="128">
        <v>8</v>
      </c>
    </row>
    <row r="207" spans="1:11" ht="16.8">
      <c r="A207" s="129" t="s">
        <v>784</v>
      </c>
      <c r="B207" s="128">
        <v>387</v>
      </c>
      <c r="C207" s="128">
        <v>55</v>
      </c>
      <c r="D207" s="128">
        <v>28</v>
      </c>
      <c r="E207" s="128">
        <v>29</v>
      </c>
      <c r="F207" s="128">
        <v>22</v>
      </c>
      <c r="G207" s="128">
        <v>382</v>
      </c>
      <c r="H207" s="128">
        <v>43</v>
      </c>
      <c r="I207" s="128">
        <v>32</v>
      </c>
      <c r="J207" s="128">
        <v>34</v>
      </c>
      <c r="K207" s="128">
        <v>13</v>
      </c>
    </row>
    <row r="208" spans="1:11" ht="16.8">
      <c r="A208" s="129" t="s">
        <v>807</v>
      </c>
      <c r="B208" s="128">
        <v>501</v>
      </c>
      <c r="C208" s="128">
        <v>68</v>
      </c>
      <c r="D208" s="128">
        <v>41</v>
      </c>
      <c r="E208" s="128">
        <v>29</v>
      </c>
      <c r="F208" s="128">
        <v>20</v>
      </c>
      <c r="G208" s="128">
        <v>501</v>
      </c>
      <c r="H208" s="128">
        <v>75</v>
      </c>
      <c r="I208" s="128">
        <v>31</v>
      </c>
      <c r="J208" s="128">
        <v>39</v>
      </c>
      <c r="K208" s="128">
        <v>14</v>
      </c>
    </row>
    <row r="209" spans="1:11" ht="16.8">
      <c r="A209" s="129" t="s">
        <v>849</v>
      </c>
      <c r="B209" s="128">
        <v>526</v>
      </c>
      <c r="C209" s="128">
        <v>53</v>
      </c>
      <c r="D209" s="128">
        <v>35</v>
      </c>
      <c r="E209" s="128">
        <v>25</v>
      </c>
      <c r="F209" s="128">
        <v>34</v>
      </c>
      <c r="G209" s="128">
        <v>486</v>
      </c>
      <c r="H209" s="128">
        <v>57</v>
      </c>
      <c r="I209" s="128">
        <v>29</v>
      </c>
      <c r="J209" s="128">
        <v>28</v>
      </c>
      <c r="K209" s="128">
        <v>29</v>
      </c>
    </row>
    <row r="210" spans="1:11" ht="16.8">
      <c r="A210" s="129" t="s">
        <v>860</v>
      </c>
      <c r="B210" s="128">
        <v>288</v>
      </c>
      <c r="C210" s="128">
        <v>44</v>
      </c>
      <c r="D210" s="128">
        <v>24</v>
      </c>
      <c r="E210" s="128">
        <v>18</v>
      </c>
      <c r="F210" s="128">
        <v>19</v>
      </c>
      <c r="G210" s="128">
        <v>306</v>
      </c>
      <c r="H210" s="128">
        <v>47</v>
      </c>
      <c r="I210" s="128">
        <v>27</v>
      </c>
      <c r="J210" s="128">
        <v>21</v>
      </c>
      <c r="K210" s="128">
        <v>18</v>
      </c>
    </row>
    <row r="211" spans="1:11" ht="16.8">
      <c r="A211" s="129" t="s">
        <v>844</v>
      </c>
      <c r="B211" s="128">
        <v>79</v>
      </c>
      <c r="C211" s="128">
        <v>12</v>
      </c>
      <c r="D211" s="128">
        <v>10</v>
      </c>
      <c r="E211" s="128">
        <v>3</v>
      </c>
      <c r="F211" s="128">
        <v>2</v>
      </c>
      <c r="G211" s="128">
        <v>72</v>
      </c>
      <c r="H211" s="128">
        <v>16</v>
      </c>
      <c r="I211" s="128">
        <v>8</v>
      </c>
      <c r="J211" s="128">
        <v>2</v>
      </c>
      <c r="K211" s="128">
        <v>2</v>
      </c>
    </row>
    <row r="212" spans="1:11" ht="16.8">
      <c r="A212" s="129" t="s">
        <v>845</v>
      </c>
      <c r="B212" s="128">
        <v>132</v>
      </c>
      <c r="C212" s="128">
        <v>23</v>
      </c>
      <c r="D212" s="128">
        <v>15</v>
      </c>
      <c r="E212" s="128">
        <v>8</v>
      </c>
      <c r="F212" s="128">
        <v>3</v>
      </c>
      <c r="G212" s="128">
        <v>125</v>
      </c>
      <c r="H212" s="128">
        <v>26</v>
      </c>
      <c r="I212" s="128">
        <v>16</v>
      </c>
      <c r="J212" s="128">
        <v>3</v>
      </c>
      <c r="K212" s="128">
        <v>3</v>
      </c>
    </row>
    <row r="213" spans="1:11" ht="16.8">
      <c r="A213" s="129" t="s">
        <v>832</v>
      </c>
      <c r="B213" s="128">
        <v>709</v>
      </c>
      <c r="C213" s="128">
        <v>69</v>
      </c>
      <c r="D213" s="128">
        <v>46</v>
      </c>
      <c r="E213" s="128">
        <v>25</v>
      </c>
      <c r="F213" s="128">
        <v>24</v>
      </c>
      <c r="G213" s="128">
        <v>689</v>
      </c>
      <c r="H213" s="128">
        <v>88</v>
      </c>
      <c r="I213" s="128">
        <v>47</v>
      </c>
      <c r="J213" s="128">
        <v>39</v>
      </c>
      <c r="K213" s="128">
        <v>21</v>
      </c>
    </row>
    <row r="214" spans="1:11" ht="16.8">
      <c r="A214" s="129" t="s">
        <v>749</v>
      </c>
      <c r="B214" s="128">
        <v>254</v>
      </c>
      <c r="C214" s="128">
        <v>38</v>
      </c>
      <c r="D214" s="128">
        <v>26</v>
      </c>
      <c r="E214" s="128">
        <v>18</v>
      </c>
      <c r="F214" s="128">
        <v>22</v>
      </c>
      <c r="G214" s="128">
        <v>206</v>
      </c>
      <c r="H214" s="128">
        <v>34</v>
      </c>
      <c r="I214" s="128">
        <v>18</v>
      </c>
      <c r="J214" s="128">
        <v>19</v>
      </c>
      <c r="K214" s="128">
        <v>17</v>
      </c>
    </row>
    <row r="215" spans="1:11" ht="16.8">
      <c r="A215" s="129" t="s">
        <v>839</v>
      </c>
      <c r="B215" s="128">
        <v>274</v>
      </c>
      <c r="C215" s="128">
        <v>43</v>
      </c>
      <c r="D215" s="128">
        <v>34</v>
      </c>
      <c r="E215" s="128">
        <v>11</v>
      </c>
      <c r="F215" s="128">
        <v>21</v>
      </c>
      <c r="G215" s="128">
        <v>253</v>
      </c>
      <c r="H215" s="128">
        <v>37</v>
      </c>
      <c r="I215" s="128">
        <v>21</v>
      </c>
      <c r="J215" s="128">
        <v>9</v>
      </c>
      <c r="K215" s="128">
        <v>18</v>
      </c>
    </row>
    <row r="216" spans="1:11" ht="16.8">
      <c r="A216" s="129" t="s">
        <v>747</v>
      </c>
      <c r="B216" s="128">
        <v>274</v>
      </c>
      <c r="C216" s="128">
        <v>41</v>
      </c>
      <c r="D216" s="128">
        <v>25</v>
      </c>
      <c r="E216" s="128">
        <v>7</v>
      </c>
      <c r="F216" s="128">
        <v>18</v>
      </c>
      <c r="G216" s="128">
        <v>235</v>
      </c>
      <c r="H216" s="128">
        <v>34</v>
      </c>
      <c r="I216" s="128">
        <v>15</v>
      </c>
      <c r="J216" s="128">
        <v>10</v>
      </c>
      <c r="K216" s="128">
        <v>11</v>
      </c>
    </row>
    <row r="217" spans="1:11" ht="16.8">
      <c r="A217" s="129" t="s">
        <v>852</v>
      </c>
      <c r="B217" s="128">
        <v>436</v>
      </c>
      <c r="C217" s="128">
        <v>71</v>
      </c>
      <c r="D217" s="128">
        <v>42</v>
      </c>
      <c r="E217" s="128">
        <v>27</v>
      </c>
      <c r="F217" s="128">
        <v>15</v>
      </c>
      <c r="G217" s="128">
        <v>453</v>
      </c>
      <c r="H217" s="128">
        <v>65</v>
      </c>
      <c r="I217" s="128">
        <v>41</v>
      </c>
      <c r="J217" s="128">
        <v>30</v>
      </c>
      <c r="K217" s="128">
        <v>7</v>
      </c>
    </row>
    <row r="218" spans="1:11" ht="16.8">
      <c r="A218" s="129" t="s">
        <v>776</v>
      </c>
      <c r="B218" s="128">
        <v>266</v>
      </c>
      <c r="C218" s="128">
        <v>35</v>
      </c>
      <c r="D218" s="128">
        <v>19</v>
      </c>
      <c r="E218" s="128">
        <v>8</v>
      </c>
      <c r="F218" s="128">
        <v>14</v>
      </c>
      <c r="G218" s="128">
        <v>274</v>
      </c>
      <c r="H218" s="128">
        <v>31</v>
      </c>
      <c r="I218" s="128">
        <v>20</v>
      </c>
      <c r="J218" s="128">
        <v>15</v>
      </c>
      <c r="K218" s="128">
        <v>13</v>
      </c>
    </row>
    <row r="219" spans="1:11" ht="16.8">
      <c r="A219" s="129" t="s">
        <v>859</v>
      </c>
      <c r="B219" s="128">
        <v>137</v>
      </c>
      <c r="C219" s="128">
        <v>26</v>
      </c>
      <c r="D219" s="128">
        <v>13</v>
      </c>
      <c r="E219" s="128">
        <v>13</v>
      </c>
      <c r="F219" s="128">
        <v>5</v>
      </c>
      <c r="G219" s="128">
        <v>175</v>
      </c>
      <c r="H219" s="128">
        <v>29</v>
      </c>
      <c r="I219" s="128">
        <v>6</v>
      </c>
      <c r="J219" s="128">
        <v>17</v>
      </c>
      <c r="K219" s="128">
        <v>4</v>
      </c>
    </row>
    <row r="220" spans="1:11" ht="16.8">
      <c r="A220" s="129" t="s">
        <v>841</v>
      </c>
      <c r="B220" s="128">
        <v>27</v>
      </c>
      <c r="C220" s="128">
        <v>9</v>
      </c>
      <c r="D220" s="128">
        <v>2</v>
      </c>
      <c r="E220" s="128">
        <v>1</v>
      </c>
      <c r="F220" s="128">
        <v>2</v>
      </c>
      <c r="G220" s="128">
        <v>26</v>
      </c>
      <c r="H220" s="128">
        <v>8</v>
      </c>
      <c r="I220" s="128">
        <v>1</v>
      </c>
      <c r="J220" s="128">
        <v>5</v>
      </c>
      <c r="K220" s="128">
        <v>0</v>
      </c>
    </row>
    <row r="221" spans="1:11" ht="16.8">
      <c r="A221" s="129" t="s">
        <v>846</v>
      </c>
      <c r="B221" s="128">
        <v>146</v>
      </c>
      <c r="C221" s="128">
        <v>21</v>
      </c>
      <c r="D221" s="128">
        <v>12</v>
      </c>
      <c r="E221" s="128">
        <v>1</v>
      </c>
      <c r="F221" s="128">
        <v>3</v>
      </c>
      <c r="G221" s="128">
        <v>128</v>
      </c>
      <c r="H221" s="128">
        <v>21</v>
      </c>
      <c r="I221" s="128">
        <v>5</v>
      </c>
      <c r="J221" s="128">
        <v>6</v>
      </c>
      <c r="K221" s="128">
        <v>6</v>
      </c>
    </row>
    <row r="222" spans="1:11" ht="16.8">
      <c r="A222" s="129" t="s">
        <v>856</v>
      </c>
      <c r="B222" s="128">
        <v>122</v>
      </c>
      <c r="C222" s="128">
        <v>20</v>
      </c>
      <c r="D222" s="128">
        <v>20</v>
      </c>
      <c r="E222" s="128">
        <v>12</v>
      </c>
      <c r="F222" s="128">
        <v>16</v>
      </c>
      <c r="G222" s="128">
        <v>110</v>
      </c>
      <c r="H222" s="128">
        <v>24</v>
      </c>
      <c r="I222" s="128">
        <v>15</v>
      </c>
      <c r="J222" s="128">
        <v>7</v>
      </c>
      <c r="K222" s="128">
        <v>14</v>
      </c>
    </row>
    <row r="223" spans="1:11" ht="16.8">
      <c r="A223" s="129" t="s">
        <v>857</v>
      </c>
      <c r="B223" s="128">
        <v>351</v>
      </c>
      <c r="C223" s="128">
        <v>53</v>
      </c>
      <c r="D223" s="128">
        <v>21</v>
      </c>
      <c r="E223" s="128">
        <v>26</v>
      </c>
      <c r="F223" s="128">
        <v>11</v>
      </c>
      <c r="G223" s="128">
        <v>358</v>
      </c>
      <c r="H223" s="128">
        <v>52</v>
      </c>
      <c r="I223" s="128">
        <v>20</v>
      </c>
      <c r="J223" s="128">
        <v>27</v>
      </c>
      <c r="K223" s="128">
        <v>12</v>
      </c>
    </row>
    <row r="224" spans="1:11" ht="16.8">
      <c r="A224" s="129" t="s">
        <v>847</v>
      </c>
      <c r="B224" s="128">
        <v>165</v>
      </c>
      <c r="C224" s="128">
        <v>26</v>
      </c>
      <c r="D224" s="128">
        <v>22</v>
      </c>
      <c r="E224" s="128">
        <v>11</v>
      </c>
      <c r="F224" s="128">
        <v>10</v>
      </c>
      <c r="G224" s="128">
        <v>165</v>
      </c>
      <c r="H224" s="128">
        <v>20</v>
      </c>
      <c r="I224" s="128">
        <v>18</v>
      </c>
      <c r="J224" s="128">
        <v>13</v>
      </c>
      <c r="K224" s="128">
        <v>11</v>
      </c>
    </row>
    <row r="225" spans="1:11" ht="16.8">
      <c r="A225" s="129" t="s">
        <v>854</v>
      </c>
      <c r="B225" s="128">
        <v>257</v>
      </c>
      <c r="C225" s="128">
        <v>43</v>
      </c>
      <c r="D225" s="128">
        <v>22</v>
      </c>
      <c r="E225" s="128">
        <v>13</v>
      </c>
      <c r="F225" s="128">
        <v>30</v>
      </c>
      <c r="G225" s="128">
        <v>264</v>
      </c>
      <c r="H225" s="128">
        <v>41</v>
      </c>
      <c r="I225" s="128">
        <v>23</v>
      </c>
      <c r="J225" s="128">
        <v>12</v>
      </c>
      <c r="K225" s="128">
        <v>23</v>
      </c>
    </row>
    <row r="226" spans="1:11" ht="16.8">
      <c r="A226" s="129" t="s">
        <v>843</v>
      </c>
      <c r="B226" s="128">
        <v>142</v>
      </c>
      <c r="C226" s="128">
        <v>16</v>
      </c>
      <c r="D226" s="128">
        <v>16</v>
      </c>
      <c r="E226" s="128">
        <v>6</v>
      </c>
      <c r="F226" s="128">
        <v>12</v>
      </c>
      <c r="G226" s="128">
        <v>137</v>
      </c>
      <c r="H226" s="128">
        <v>21</v>
      </c>
      <c r="I226" s="128">
        <v>14</v>
      </c>
      <c r="J226" s="128">
        <v>10</v>
      </c>
      <c r="K226" s="128">
        <v>11</v>
      </c>
    </row>
    <row r="227" spans="1:11" ht="16.8">
      <c r="A227" s="129" t="s">
        <v>851</v>
      </c>
      <c r="B227" s="128">
        <v>87</v>
      </c>
      <c r="C227" s="128">
        <v>19</v>
      </c>
      <c r="D227" s="128">
        <v>8</v>
      </c>
      <c r="E227" s="128">
        <v>3</v>
      </c>
      <c r="F227" s="128">
        <v>3</v>
      </c>
      <c r="G227" s="128">
        <v>96</v>
      </c>
      <c r="H227" s="128">
        <v>16</v>
      </c>
      <c r="I227" s="128">
        <v>10</v>
      </c>
      <c r="J227" s="128">
        <v>5</v>
      </c>
      <c r="K227" s="128">
        <v>6</v>
      </c>
    </row>
    <row r="228" spans="1:11" ht="16.8">
      <c r="A228" s="129" t="s">
        <v>862</v>
      </c>
      <c r="B228" s="128">
        <v>393</v>
      </c>
      <c r="C228" s="128">
        <v>50</v>
      </c>
      <c r="D228" s="128">
        <v>37</v>
      </c>
      <c r="E228" s="128">
        <v>22</v>
      </c>
      <c r="F228" s="128">
        <v>9</v>
      </c>
      <c r="G228" s="128">
        <v>384</v>
      </c>
      <c r="H228" s="128">
        <v>57</v>
      </c>
      <c r="I228" s="128">
        <v>33</v>
      </c>
      <c r="J228" s="128">
        <v>23</v>
      </c>
      <c r="K228" s="128">
        <v>16</v>
      </c>
    </row>
    <row r="229" spans="1:11" ht="16.8">
      <c r="A229" s="129" t="s">
        <v>861</v>
      </c>
      <c r="B229" s="128">
        <v>184</v>
      </c>
      <c r="C229" s="128">
        <v>21</v>
      </c>
      <c r="D229" s="128">
        <v>13</v>
      </c>
      <c r="E229" s="128">
        <v>10</v>
      </c>
      <c r="F229" s="128">
        <v>11</v>
      </c>
      <c r="G229" s="128">
        <v>171</v>
      </c>
      <c r="H229" s="128">
        <v>26</v>
      </c>
      <c r="I229" s="128">
        <v>12</v>
      </c>
      <c r="J229" s="128">
        <v>11</v>
      </c>
      <c r="K229" s="128">
        <v>9</v>
      </c>
    </row>
    <row r="230" spans="1:11" ht="16.8">
      <c r="A230" s="129" t="s">
        <v>850</v>
      </c>
      <c r="B230" s="128">
        <v>78</v>
      </c>
      <c r="C230" s="128">
        <v>15</v>
      </c>
      <c r="D230" s="128">
        <v>14</v>
      </c>
      <c r="E230" s="128">
        <v>6</v>
      </c>
      <c r="F230" s="128">
        <v>10</v>
      </c>
      <c r="G230" s="128">
        <v>75</v>
      </c>
      <c r="H230" s="128">
        <v>12</v>
      </c>
      <c r="I230" s="128">
        <v>9</v>
      </c>
      <c r="J230" s="128">
        <v>4</v>
      </c>
      <c r="K230" s="128">
        <v>12</v>
      </c>
    </row>
    <row r="231" spans="1:11" ht="16.8">
      <c r="A231" s="129" t="s">
        <v>842</v>
      </c>
      <c r="B231" s="128">
        <v>163</v>
      </c>
      <c r="C231" s="128">
        <v>33</v>
      </c>
      <c r="D231" s="128">
        <v>18</v>
      </c>
      <c r="E231" s="128">
        <v>17</v>
      </c>
      <c r="F231" s="128">
        <v>10</v>
      </c>
      <c r="G231" s="128">
        <v>160</v>
      </c>
      <c r="H231" s="128">
        <v>39</v>
      </c>
      <c r="I231" s="128">
        <v>15</v>
      </c>
      <c r="J231" s="128">
        <v>12</v>
      </c>
      <c r="K231" s="128">
        <v>5</v>
      </c>
    </row>
    <row r="232" spans="1:11" ht="16.8">
      <c r="A232" s="129" t="s">
        <v>810</v>
      </c>
      <c r="B232" s="128">
        <v>166</v>
      </c>
      <c r="C232" s="128">
        <v>27</v>
      </c>
      <c r="D232" s="128">
        <v>24</v>
      </c>
      <c r="E232" s="128">
        <v>14</v>
      </c>
      <c r="F232" s="128">
        <v>17</v>
      </c>
      <c r="G232" s="128">
        <v>184</v>
      </c>
      <c r="H232" s="128">
        <v>31</v>
      </c>
      <c r="I232" s="128">
        <v>16</v>
      </c>
      <c r="J232" s="128">
        <v>7</v>
      </c>
      <c r="K232" s="128">
        <v>11</v>
      </c>
    </row>
    <row r="233" spans="1:11" ht="16.8">
      <c r="A233" s="129" t="s">
        <v>848</v>
      </c>
      <c r="B233" s="128">
        <v>479</v>
      </c>
      <c r="C233" s="128">
        <v>98</v>
      </c>
      <c r="D233" s="128">
        <v>49</v>
      </c>
      <c r="E233" s="128">
        <v>18</v>
      </c>
      <c r="F233" s="128">
        <v>38</v>
      </c>
      <c r="G233" s="128">
        <v>521</v>
      </c>
      <c r="H233" s="128">
        <v>92</v>
      </c>
      <c r="I233" s="128">
        <v>50</v>
      </c>
      <c r="J233" s="128">
        <v>27</v>
      </c>
      <c r="K233" s="128">
        <v>28</v>
      </c>
    </row>
    <row r="234" spans="1:11" ht="16.8">
      <c r="A234" s="129" t="s">
        <v>1131</v>
      </c>
      <c r="B234" s="128">
        <v>467</v>
      </c>
      <c r="C234" s="128">
        <v>77</v>
      </c>
      <c r="D234" s="128">
        <v>46</v>
      </c>
      <c r="E234" s="128">
        <v>22</v>
      </c>
      <c r="F234" s="128">
        <v>16</v>
      </c>
      <c r="G234" s="128">
        <v>448</v>
      </c>
      <c r="H234" s="128">
        <v>76</v>
      </c>
      <c r="I234" s="128">
        <v>39</v>
      </c>
      <c r="J234" s="128">
        <v>25</v>
      </c>
      <c r="K234" s="128">
        <v>36</v>
      </c>
    </row>
    <row r="235" spans="1:11" ht="16.8">
      <c r="A235" s="129" t="s">
        <v>1132</v>
      </c>
      <c r="B235" s="128">
        <v>1875</v>
      </c>
      <c r="C235" s="128">
        <v>261</v>
      </c>
      <c r="D235" s="128">
        <v>176</v>
      </c>
      <c r="E235" s="128">
        <v>123</v>
      </c>
      <c r="F235" s="128">
        <v>67</v>
      </c>
      <c r="G235" s="128">
        <v>1839</v>
      </c>
      <c r="H235" s="128">
        <v>291</v>
      </c>
      <c r="I235" s="128">
        <v>139</v>
      </c>
      <c r="J235" s="128">
        <v>132</v>
      </c>
      <c r="K235" s="128">
        <v>66</v>
      </c>
    </row>
    <row r="236" spans="1:11" ht="16.8">
      <c r="A236" s="129" t="s">
        <v>863</v>
      </c>
      <c r="B236" s="128">
        <v>3263</v>
      </c>
      <c r="C236" s="128">
        <v>420</v>
      </c>
      <c r="D236" s="128">
        <v>253</v>
      </c>
      <c r="E236" s="128">
        <v>180</v>
      </c>
      <c r="F236" s="128">
        <v>105</v>
      </c>
      <c r="G236" s="128">
        <v>3238</v>
      </c>
      <c r="H236" s="128">
        <v>428</v>
      </c>
      <c r="I236" s="128">
        <v>241</v>
      </c>
      <c r="J236" s="128">
        <v>163</v>
      </c>
      <c r="K236" s="128">
        <v>84</v>
      </c>
    </row>
    <row r="237" spans="1:11" ht="16.8">
      <c r="A237" s="129" t="s">
        <v>864</v>
      </c>
      <c r="B237" s="128">
        <v>554</v>
      </c>
      <c r="C237" s="128">
        <v>76</v>
      </c>
      <c r="D237" s="128">
        <v>55</v>
      </c>
      <c r="E237" s="128">
        <v>40</v>
      </c>
      <c r="F237" s="128">
        <v>26</v>
      </c>
      <c r="G237" s="128">
        <v>577</v>
      </c>
      <c r="H237" s="128">
        <v>76</v>
      </c>
      <c r="I237" s="128">
        <v>36</v>
      </c>
      <c r="J237" s="128">
        <v>41</v>
      </c>
      <c r="K237" s="128">
        <v>22</v>
      </c>
    </row>
    <row r="238" spans="1:11" ht="16.8">
      <c r="A238" s="129"/>
      <c r="B238" s="128">
        <v>1419</v>
      </c>
      <c r="C238" s="128">
        <v>246</v>
      </c>
      <c r="D238" s="128">
        <v>177</v>
      </c>
      <c r="E238" s="128">
        <v>56</v>
      </c>
      <c r="F238" s="128">
        <v>37</v>
      </c>
      <c r="G238" s="128">
        <v>1557</v>
      </c>
      <c r="H238" s="128">
        <v>269</v>
      </c>
      <c r="I238" s="128">
        <v>178</v>
      </c>
      <c r="J238" s="128">
        <v>84</v>
      </c>
      <c r="K238" s="128">
        <v>30</v>
      </c>
    </row>
    <row r="239" spans="1:11" ht="16.8">
      <c r="A239" s="129" t="s">
        <v>969</v>
      </c>
      <c r="B239" s="128">
        <v>5420</v>
      </c>
      <c r="C239" s="128">
        <v>968</v>
      </c>
      <c r="D239" s="128">
        <v>543</v>
      </c>
      <c r="E239" s="128">
        <v>284</v>
      </c>
      <c r="F239" s="128">
        <v>231</v>
      </c>
      <c r="G239" s="128">
        <v>5535</v>
      </c>
      <c r="H239" s="128">
        <v>998</v>
      </c>
      <c r="I239" s="128">
        <v>547</v>
      </c>
      <c r="J239" s="128">
        <v>359</v>
      </c>
      <c r="K239" s="128">
        <v>229</v>
      </c>
    </row>
    <row r="240" spans="1:11" ht="16.8">
      <c r="A240" s="129" t="s">
        <v>970</v>
      </c>
      <c r="B240" s="128">
        <v>3806</v>
      </c>
      <c r="C240" s="128">
        <v>644</v>
      </c>
      <c r="D240" s="128">
        <v>437</v>
      </c>
      <c r="E240" s="128">
        <v>196</v>
      </c>
      <c r="F240" s="128">
        <v>324</v>
      </c>
      <c r="G240" s="128">
        <v>3942</v>
      </c>
      <c r="H240" s="128">
        <v>628</v>
      </c>
      <c r="I240" s="128">
        <v>392</v>
      </c>
      <c r="J240" s="128">
        <v>223</v>
      </c>
      <c r="K240" s="128">
        <v>220</v>
      </c>
    </row>
    <row r="241" spans="1:11" ht="16.8">
      <c r="A241" s="129" t="s">
        <v>971</v>
      </c>
      <c r="B241" s="128">
        <v>1994</v>
      </c>
      <c r="C241" s="128">
        <v>383</v>
      </c>
      <c r="D241" s="128">
        <v>266</v>
      </c>
      <c r="E241" s="128">
        <v>109</v>
      </c>
      <c r="F241" s="128">
        <v>106</v>
      </c>
      <c r="G241" s="128">
        <v>2381</v>
      </c>
      <c r="H241" s="128">
        <v>379</v>
      </c>
      <c r="I241" s="128">
        <v>225</v>
      </c>
      <c r="J241" s="128">
        <v>148</v>
      </c>
      <c r="K241" s="128">
        <v>102</v>
      </c>
    </row>
    <row r="242" spans="1:11" ht="16.8">
      <c r="A242" s="129" t="s">
        <v>972</v>
      </c>
      <c r="B242" s="128">
        <v>2120</v>
      </c>
      <c r="C242" s="128">
        <v>331</v>
      </c>
      <c r="D242" s="128">
        <v>154</v>
      </c>
      <c r="E242" s="128">
        <v>113</v>
      </c>
      <c r="F242" s="128">
        <v>71</v>
      </c>
      <c r="G242" s="128">
        <v>2297</v>
      </c>
      <c r="H242" s="128">
        <v>357</v>
      </c>
      <c r="I242" s="128">
        <v>164</v>
      </c>
      <c r="J242" s="128">
        <v>134</v>
      </c>
      <c r="K242" s="128">
        <v>99</v>
      </c>
    </row>
    <row r="243" spans="1:11" ht="16.8">
      <c r="A243" s="129" t="s">
        <v>973</v>
      </c>
      <c r="B243" s="128">
        <v>13573</v>
      </c>
      <c r="C243" s="128">
        <v>1921</v>
      </c>
      <c r="D243" s="128">
        <v>1208</v>
      </c>
      <c r="E243" s="128">
        <v>776</v>
      </c>
      <c r="F243" s="128">
        <v>660</v>
      </c>
      <c r="G243" s="128">
        <v>13420</v>
      </c>
      <c r="H243" s="128">
        <v>1970</v>
      </c>
      <c r="I243" s="128">
        <v>1047</v>
      </c>
      <c r="J243" s="128">
        <v>820</v>
      </c>
      <c r="K243" s="128">
        <v>573</v>
      </c>
    </row>
    <row r="244" spans="1:11" ht="16.8">
      <c r="A244" s="129"/>
      <c r="B244" s="128">
        <v>1419</v>
      </c>
      <c r="C244" s="128">
        <v>246</v>
      </c>
      <c r="D244" s="128">
        <v>177</v>
      </c>
      <c r="E244" s="128">
        <v>56</v>
      </c>
      <c r="F244" s="128">
        <v>37</v>
      </c>
      <c r="G244" s="128">
        <v>1557</v>
      </c>
      <c r="H244" s="128">
        <v>269</v>
      </c>
      <c r="I244" s="128">
        <v>178</v>
      </c>
      <c r="J244" s="128">
        <v>84</v>
      </c>
      <c r="K244" s="128">
        <v>30</v>
      </c>
    </row>
    <row r="245" spans="1:11" ht="16.8">
      <c r="A245" s="129" t="s">
        <v>974</v>
      </c>
      <c r="B245" s="128">
        <v>26913</v>
      </c>
      <c r="C245" s="128">
        <v>4247</v>
      </c>
      <c r="D245" s="128">
        <v>2608</v>
      </c>
      <c r="E245" s="128">
        <v>1478</v>
      </c>
      <c r="F245" s="128">
        <v>1392</v>
      </c>
      <c r="G245" s="128">
        <v>27575</v>
      </c>
      <c r="H245" s="128">
        <v>4332</v>
      </c>
      <c r="I245" s="128">
        <v>2375</v>
      </c>
      <c r="J245" s="128">
        <v>1684</v>
      </c>
      <c r="K245" s="128">
        <v>1223</v>
      </c>
    </row>
    <row r="246" spans="1:11" ht="16.8">
      <c r="A246" s="129" t="s">
        <v>1145</v>
      </c>
      <c r="B246" s="128">
        <v>1199</v>
      </c>
      <c r="C246" s="128">
        <v>210</v>
      </c>
      <c r="D246" s="128">
        <v>130</v>
      </c>
      <c r="E246" s="128">
        <v>67</v>
      </c>
      <c r="F246" s="128">
        <v>37</v>
      </c>
      <c r="G246" s="128">
        <v>1185</v>
      </c>
      <c r="H246" s="128">
        <v>201</v>
      </c>
      <c r="I246" s="128">
        <v>105</v>
      </c>
      <c r="J246" s="128">
        <v>86</v>
      </c>
      <c r="K246" s="128">
        <v>51</v>
      </c>
    </row>
    <row r="247" spans="1:11" ht="16.8">
      <c r="A247" s="129" t="s">
        <v>1652</v>
      </c>
      <c r="B247" s="128">
        <v>0</v>
      </c>
      <c r="C247" s="128">
        <v>0</v>
      </c>
      <c r="D247" s="128">
        <v>0</v>
      </c>
      <c r="E247" s="128">
        <v>2</v>
      </c>
      <c r="F247" s="128">
        <v>0</v>
      </c>
      <c r="G247" s="128">
        <v>0</v>
      </c>
      <c r="H247" s="128">
        <v>0</v>
      </c>
      <c r="I247" s="128">
        <v>0</v>
      </c>
      <c r="J247" s="128">
        <v>8</v>
      </c>
      <c r="K247" s="128">
        <v>0</v>
      </c>
    </row>
    <row r="248" spans="1:11" ht="16.8">
      <c r="A248" s="129" t="s">
        <v>1146</v>
      </c>
      <c r="B248" s="128">
        <v>556</v>
      </c>
      <c r="C248" s="128">
        <v>128</v>
      </c>
      <c r="D248" s="128">
        <v>61</v>
      </c>
      <c r="E248" s="128">
        <v>23</v>
      </c>
      <c r="F248" s="128">
        <v>42</v>
      </c>
      <c r="G248" s="128">
        <v>557</v>
      </c>
      <c r="H248" s="128">
        <v>124</v>
      </c>
      <c r="I248" s="128">
        <v>48</v>
      </c>
      <c r="J248" s="128">
        <v>27</v>
      </c>
      <c r="K248" s="128">
        <v>29</v>
      </c>
    </row>
    <row r="249" spans="1:11" ht="16.8">
      <c r="A249" s="129" t="s">
        <v>1147</v>
      </c>
      <c r="B249" s="128">
        <v>407</v>
      </c>
      <c r="C249" s="128">
        <v>71</v>
      </c>
      <c r="D249" s="128">
        <v>40</v>
      </c>
      <c r="E249" s="128">
        <v>14</v>
      </c>
      <c r="F249" s="128">
        <v>3</v>
      </c>
      <c r="G249" s="128">
        <v>411</v>
      </c>
      <c r="H249" s="128">
        <v>79</v>
      </c>
      <c r="I249" s="128">
        <v>53</v>
      </c>
      <c r="J249" s="128">
        <v>22</v>
      </c>
      <c r="K249" s="128">
        <v>6</v>
      </c>
    </row>
    <row r="250" spans="1:11" ht="16.8">
      <c r="A250" s="129" t="s">
        <v>1148</v>
      </c>
      <c r="B250" s="128">
        <v>238</v>
      </c>
      <c r="C250" s="128">
        <v>61</v>
      </c>
      <c r="D250" s="128">
        <v>27</v>
      </c>
      <c r="E250" s="128">
        <v>6</v>
      </c>
      <c r="F250" s="128">
        <v>10</v>
      </c>
      <c r="G250" s="128">
        <v>246</v>
      </c>
      <c r="H250" s="128">
        <v>62</v>
      </c>
      <c r="I250" s="128">
        <v>32</v>
      </c>
      <c r="J250" s="128">
        <v>7</v>
      </c>
      <c r="K250" s="128">
        <v>5</v>
      </c>
    </row>
    <row r="251" spans="1:11" ht="16.8">
      <c r="A251" s="129" t="s">
        <v>1149</v>
      </c>
      <c r="B251" s="128">
        <v>286</v>
      </c>
      <c r="C251" s="128">
        <v>57</v>
      </c>
      <c r="D251" s="128">
        <v>28</v>
      </c>
      <c r="E251" s="128">
        <v>8</v>
      </c>
      <c r="F251" s="128">
        <v>7</v>
      </c>
      <c r="G251" s="128">
        <v>301</v>
      </c>
      <c r="H251" s="128">
        <v>58</v>
      </c>
      <c r="I251" s="128">
        <v>25</v>
      </c>
      <c r="J251" s="128">
        <v>15</v>
      </c>
      <c r="K251" s="128">
        <v>10</v>
      </c>
    </row>
    <row r="252" spans="1:11" ht="16.8">
      <c r="A252" s="129" t="s">
        <v>1150</v>
      </c>
      <c r="B252" s="128">
        <v>324</v>
      </c>
      <c r="C252" s="128">
        <v>62</v>
      </c>
      <c r="D252" s="128">
        <v>32</v>
      </c>
      <c r="E252" s="128">
        <v>16</v>
      </c>
      <c r="F252" s="128">
        <v>15</v>
      </c>
      <c r="G252" s="128">
        <v>291</v>
      </c>
      <c r="H252" s="128">
        <v>53</v>
      </c>
      <c r="I252" s="128">
        <v>28</v>
      </c>
      <c r="J252" s="128">
        <v>21</v>
      </c>
      <c r="K252" s="128">
        <v>22</v>
      </c>
    </row>
    <row r="253" spans="1:11" ht="16.8">
      <c r="A253" s="129" t="s">
        <v>1151</v>
      </c>
      <c r="B253" s="128">
        <v>636</v>
      </c>
      <c r="C253" s="128">
        <v>119</v>
      </c>
      <c r="D253" s="128">
        <v>63</v>
      </c>
      <c r="E253" s="128">
        <v>40</v>
      </c>
      <c r="F253" s="128">
        <v>24</v>
      </c>
      <c r="G253" s="128">
        <v>697</v>
      </c>
      <c r="H253" s="128">
        <v>126</v>
      </c>
      <c r="I253" s="128">
        <v>74</v>
      </c>
      <c r="J253" s="128">
        <v>50</v>
      </c>
      <c r="K253" s="128">
        <v>27</v>
      </c>
    </row>
    <row r="254" spans="1:11" ht="16.8">
      <c r="A254" s="129" t="s">
        <v>1152</v>
      </c>
      <c r="B254" s="128">
        <v>917</v>
      </c>
      <c r="C254" s="128">
        <v>135</v>
      </c>
      <c r="D254" s="128">
        <v>83</v>
      </c>
      <c r="E254" s="128">
        <v>56</v>
      </c>
      <c r="F254" s="128">
        <v>57</v>
      </c>
      <c r="G254" s="128">
        <v>965</v>
      </c>
      <c r="H254" s="128">
        <v>168</v>
      </c>
      <c r="I254" s="128">
        <v>96</v>
      </c>
      <c r="J254" s="128">
        <v>60</v>
      </c>
      <c r="K254" s="128">
        <v>37</v>
      </c>
    </row>
    <row r="255" spans="1:11" ht="16.8">
      <c r="A255" s="129" t="s">
        <v>1153</v>
      </c>
      <c r="B255" s="128">
        <v>857</v>
      </c>
      <c r="C255" s="128">
        <v>125</v>
      </c>
      <c r="D255" s="128">
        <v>79</v>
      </c>
      <c r="E255" s="128">
        <v>52</v>
      </c>
      <c r="F255" s="128">
        <v>36</v>
      </c>
      <c r="G255" s="128">
        <v>882</v>
      </c>
      <c r="H255" s="128">
        <v>127</v>
      </c>
      <c r="I255" s="128">
        <v>86</v>
      </c>
      <c r="J255" s="128">
        <v>63</v>
      </c>
      <c r="K255" s="128">
        <v>42</v>
      </c>
    </row>
    <row r="256" spans="1:11" ht="16.8">
      <c r="A256" s="129" t="s">
        <v>1653</v>
      </c>
      <c r="B256" s="128">
        <v>0</v>
      </c>
      <c r="C256" s="128">
        <v>0</v>
      </c>
      <c r="D256" s="128">
        <v>0</v>
      </c>
      <c r="E256" s="128">
        <v>3</v>
      </c>
      <c r="F256" s="128">
        <v>0</v>
      </c>
      <c r="G256" s="128">
        <v>0</v>
      </c>
      <c r="H256" s="128">
        <v>0</v>
      </c>
      <c r="I256" s="128">
        <v>0</v>
      </c>
      <c r="J256" s="128">
        <v>2</v>
      </c>
      <c r="K256" s="128">
        <v>0</v>
      </c>
    </row>
    <row r="257" spans="1:11" ht="16.8">
      <c r="A257" s="129" t="s">
        <v>1154</v>
      </c>
      <c r="B257" s="128">
        <v>275</v>
      </c>
      <c r="C257" s="128">
        <v>58</v>
      </c>
      <c r="D257" s="128">
        <v>31</v>
      </c>
      <c r="E257" s="128">
        <v>10</v>
      </c>
      <c r="F257" s="128">
        <v>34</v>
      </c>
      <c r="G257" s="128">
        <v>283</v>
      </c>
      <c r="H257" s="128">
        <v>67</v>
      </c>
      <c r="I257" s="128">
        <v>27</v>
      </c>
      <c r="J257" s="128">
        <v>9</v>
      </c>
      <c r="K257" s="128">
        <v>23</v>
      </c>
    </row>
    <row r="258" spans="1:11" ht="16.8">
      <c r="A258" s="129" t="s">
        <v>1155</v>
      </c>
      <c r="B258" s="128">
        <v>705</v>
      </c>
      <c r="C258" s="128">
        <v>117</v>
      </c>
      <c r="D258" s="128">
        <v>86</v>
      </c>
      <c r="E258" s="128">
        <v>43</v>
      </c>
      <c r="F258" s="128">
        <v>57</v>
      </c>
      <c r="G258" s="128">
        <v>745</v>
      </c>
      <c r="H258" s="128">
        <v>106</v>
      </c>
      <c r="I258" s="128">
        <v>62</v>
      </c>
      <c r="J258" s="128">
        <v>46</v>
      </c>
      <c r="K258" s="128">
        <v>45</v>
      </c>
    </row>
    <row r="259" spans="1:11" ht="16.8">
      <c r="A259" s="129" t="s">
        <v>1156</v>
      </c>
      <c r="B259" s="128">
        <v>290</v>
      </c>
      <c r="C259" s="128">
        <v>49</v>
      </c>
      <c r="D259" s="128">
        <v>28</v>
      </c>
      <c r="E259" s="128">
        <v>11</v>
      </c>
      <c r="F259" s="128">
        <v>27</v>
      </c>
      <c r="G259" s="128">
        <v>257</v>
      </c>
      <c r="H259" s="128">
        <v>42</v>
      </c>
      <c r="I259" s="128">
        <v>29</v>
      </c>
      <c r="J259" s="128">
        <v>24</v>
      </c>
      <c r="K259" s="128">
        <v>17</v>
      </c>
    </row>
    <row r="260" spans="1:11" ht="16.8">
      <c r="A260" s="129" t="s">
        <v>1157</v>
      </c>
      <c r="B260" s="128">
        <v>634</v>
      </c>
      <c r="C260" s="128">
        <v>104</v>
      </c>
      <c r="D260" s="128">
        <v>71</v>
      </c>
      <c r="E260" s="128">
        <v>36</v>
      </c>
      <c r="F260" s="128">
        <v>35</v>
      </c>
      <c r="G260" s="128">
        <v>655</v>
      </c>
      <c r="H260" s="128">
        <v>98</v>
      </c>
      <c r="I260" s="128">
        <v>60</v>
      </c>
      <c r="J260" s="128">
        <v>45</v>
      </c>
      <c r="K260" s="128">
        <v>26</v>
      </c>
    </row>
    <row r="261" spans="1:11" ht="16.8">
      <c r="A261" s="129" t="s">
        <v>1158</v>
      </c>
      <c r="B261" s="128">
        <v>533</v>
      </c>
      <c r="C261" s="128">
        <v>85</v>
      </c>
      <c r="D261" s="128">
        <v>72</v>
      </c>
      <c r="E261" s="128">
        <v>26</v>
      </c>
      <c r="F261" s="128">
        <v>31</v>
      </c>
      <c r="G261" s="128">
        <v>408</v>
      </c>
      <c r="H261" s="128">
        <v>83</v>
      </c>
      <c r="I261" s="128">
        <v>63</v>
      </c>
      <c r="J261" s="128">
        <v>33</v>
      </c>
      <c r="K261" s="128">
        <v>28</v>
      </c>
    </row>
    <row r="262" spans="1:11" ht="16.8">
      <c r="A262" s="129" t="s">
        <v>1159</v>
      </c>
      <c r="B262" s="128">
        <v>425</v>
      </c>
      <c r="C262" s="128">
        <v>72</v>
      </c>
      <c r="D262" s="128">
        <v>35</v>
      </c>
      <c r="E262" s="128">
        <v>20</v>
      </c>
      <c r="F262" s="128">
        <v>55</v>
      </c>
      <c r="G262" s="128">
        <v>503</v>
      </c>
      <c r="H262" s="128">
        <v>85</v>
      </c>
      <c r="I262" s="128">
        <v>43</v>
      </c>
      <c r="J262" s="128">
        <v>17</v>
      </c>
      <c r="K262" s="128">
        <v>38</v>
      </c>
    </row>
    <row r="263" spans="1:11" ht="16.8">
      <c r="A263" s="129" t="s">
        <v>1160</v>
      </c>
      <c r="B263" s="128">
        <v>316</v>
      </c>
      <c r="C263" s="128">
        <v>50</v>
      </c>
      <c r="D263" s="128">
        <v>34</v>
      </c>
      <c r="E263" s="128">
        <v>17</v>
      </c>
      <c r="F263" s="128">
        <v>36</v>
      </c>
      <c r="G263" s="128">
        <v>376</v>
      </c>
      <c r="H263" s="128">
        <v>57</v>
      </c>
      <c r="I263" s="128">
        <v>37</v>
      </c>
      <c r="J263" s="128">
        <v>18</v>
      </c>
      <c r="K263" s="128">
        <v>20</v>
      </c>
    </row>
    <row r="264" spans="1:11" ht="16.8">
      <c r="A264" s="129" t="s">
        <v>1161</v>
      </c>
      <c r="B264" s="128">
        <v>628</v>
      </c>
      <c r="C264" s="128">
        <v>109</v>
      </c>
      <c r="D264" s="128">
        <v>80</v>
      </c>
      <c r="E264" s="128">
        <v>30</v>
      </c>
      <c r="F264" s="128">
        <v>49</v>
      </c>
      <c r="G264" s="128">
        <v>715</v>
      </c>
      <c r="H264" s="128">
        <v>90</v>
      </c>
      <c r="I264" s="128">
        <v>71</v>
      </c>
      <c r="J264" s="128">
        <v>29</v>
      </c>
      <c r="K264" s="128">
        <v>23</v>
      </c>
    </row>
    <row r="265" spans="1:11" ht="16.8">
      <c r="A265" s="129" t="s">
        <v>1654</v>
      </c>
      <c r="B265" s="128">
        <v>322</v>
      </c>
      <c r="C265" s="128">
        <v>74</v>
      </c>
      <c r="D265" s="128">
        <v>42</v>
      </c>
      <c r="E265" s="128">
        <v>8</v>
      </c>
      <c r="F265" s="128">
        <v>10</v>
      </c>
      <c r="G265" s="128">
        <v>355</v>
      </c>
      <c r="H265" s="128">
        <v>67</v>
      </c>
      <c r="I265" s="128">
        <v>46</v>
      </c>
      <c r="J265" s="128">
        <v>19</v>
      </c>
      <c r="K265" s="128">
        <v>13</v>
      </c>
    </row>
    <row r="266" spans="1:11" ht="16.8">
      <c r="A266" s="129" t="s">
        <v>1655</v>
      </c>
      <c r="B266" s="128">
        <v>0</v>
      </c>
      <c r="C266" s="128">
        <v>0</v>
      </c>
      <c r="D266" s="128">
        <v>0</v>
      </c>
      <c r="E266" s="128">
        <v>2</v>
      </c>
      <c r="F266" s="128">
        <v>0</v>
      </c>
      <c r="G266" s="128">
        <v>0</v>
      </c>
      <c r="H266" s="128">
        <v>0</v>
      </c>
      <c r="I266" s="128">
        <v>0</v>
      </c>
      <c r="J266" s="128">
        <v>1</v>
      </c>
      <c r="K266" s="128">
        <v>0</v>
      </c>
    </row>
    <row r="267" spans="1:11" ht="16.8">
      <c r="A267" s="129" t="s">
        <v>1656</v>
      </c>
      <c r="B267" s="128">
        <v>798</v>
      </c>
      <c r="C267" s="128">
        <v>117</v>
      </c>
      <c r="D267" s="128">
        <v>82</v>
      </c>
      <c r="E267" s="128">
        <v>30</v>
      </c>
      <c r="F267" s="128">
        <v>7</v>
      </c>
      <c r="G267" s="128">
        <v>883</v>
      </c>
      <c r="H267" s="128">
        <v>137</v>
      </c>
      <c r="I267" s="128">
        <v>95</v>
      </c>
      <c r="J267" s="128">
        <v>37</v>
      </c>
      <c r="K267" s="128">
        <v>3</v>
      </c>
    </row>
    <row r="268" spans="1:11" ht="16.8">
      <c r="A268" s="129" t="s">
        <v>1657</v>
      </c>
      <c r="B268" s="128">
        <v>72</v>
      </c>
      <c r="C268" s="128">
        <v>6</v>
      </c>
      <c r="D268" s="128">
        <v>7</v>
      </c>
      <c r="E268" s="128">
        <v>2</v>
      </c>
      <c r="F268" s="128">
        <v>2</v>
      </c>
      <c r="G268" s="128">
        <v>73</v>
      </c>
      <c r="H268" s="128">
        <v>7</v>
      </c>
      <c r="I268" s="128">
        <v>10</v>
      </c>
      <c r="J268" s="128">
        <v>0</v>
      </c>
      <c r="K268" s="128">
        <v>5</v>
      </c>
    </row>
    <row r="269" spans="1:11" ht="16.8">
      <c r="A269" s="129" t="s">
        <v>1658</v>
      </c>
      <c r="B269" s="128">
        <v>0</v>
      </c>
      <c r="C269" s="128">
        <v>0</v>
      </c>
      <c r="D269" s="128">
        <v>0</v>
      </c>
      <c r="E269" s="128">
        <v>2</v>
      </c>
      <c r="F269" s="128">
        <v>0</v>
      </c>
      <c r="G269" s="128">
        <v>0</v>
      </c>
      <c r="H269" s="128">
        <v>0</v>
      </c>
      <c r="I269" s="128">
        <v>0</v>
      </c>
      <c r="J269" s="128">
        <v>4</v>
      </c>
      <c r="K269" s="128">
        <v>0</v>
      </c>
    </row>
    <row r="270" spans="1:11" ht="16.8">
      <c r="A270" s="129" t="s">
        <v>1659</v>
      </c>
      <c r="B270" s="128">
        <v>444</v>
      </c>
      <c r="C270" s="128">
        <v>88</v>
      </c>
      <c r="D270" s="128">
        <v>57</v>
      </c>
      <c r="E270" s="128">
        <v>30</v>
      </c>
      <c r="F270" s="128">
        <v>25</v>
      </c>
      <c r="G270" s="128">
        <v>577</v>
      </c>
      <c r="H270" s="128">
        <v>74</v>
      </c>
      <c r="I270" s="128">
        <v>62</v>
      </c>
      <c r="J270" s="128">
        <v>41</v>
      </c>
      <c r="K270" s="128">
        <v>20</v>
      </c>
    </row>
    <row r="271" spans="1:11" ht="16.8">
      <c r="A271" s="129" t="s">
        <v>1661</v>
      </c>
      <c r="B271" s="128">
        <v>368</v>
      </c>
      <c r="C271" s="128">
        <v>77</v>
      </c>
      <c r="D271" s="128">
        <v>50</v>
      </c>
      <c r="E271" s="128">
        <v>18</v>
      </c>
      <c r="F271" s="128">
        <v>19</v>
      </c>
      <c r="G271" s="128">
        <v>415</v>
      </c>
      <c r="H271" s="128">
        <v>62</v>
      </c>
      <c r="I271" s="128">
        <v>37</v>
      </c>
      <c r="J271" s="128">
        <v>30</v>
      </c>
      <c r="K271" s="128">
        <v>15</v>
      </c>
    </row>
    <row r="272" spans="1:11" ht="16.8">
      <c r="A272" s="129" t="s">
        <v>1662</v>
      </c>
      <c r="B272" s="128">
        <v>268</v>
      </c>
      <c r="C272" s="128">
        <v>52</v>
      </c>
      <c r="D272" s="128">
        <v>31</v>
      </c>
      <c r="E272" s="128">
        <v>6</v>
      </c>
      <c r="F272" s="128">
        <v>9</v>
      </c>
      <c r="G272" s="128">
        <v>300</v>
      </c>
      <c r="H272" s="128">
        <v>55</v>
      </c>
      <c r="I272" s="128">
        <v>19</v>
      </c>
      <c r="J272" s="128">
        <v>13</v>
      </c>
      <c r="K272" s="128">
        <v>6</v>
      </c>
    </row>
    <row r="273" spans="1:11" ht="16.8">
      <c r="A273" s="129" t="s">
        <v>1663</v>
      </c>
      <c r="B273" s="128">
        <v>226</v>
      </c>
      <c r="C273" s="128">
        <v>52</v>
      </c>
      <c r="D273" s="128">
        <v>43</v>
      </c>
      <c r="E273" s="128">
        <v>12</v>
      </c>
      <c r="F273" s="128">
        <v>13</v>
      </c>
      <c r="G273" s="128">
        <v>280</v>
      </c>
      <c r="H273" s="128">
        <v>55</v>
      </c>
      <c r="I273" s="128">
        <v>29</v>
      </c>
      <c r="J273" s="128">
        <v>16</v>
      </c>
      <c r="K273" s="128">
        <v>15</v>
      </c>
    </row>
    <row r="274" spans="1:11" ht="16.8">
      <c r="A274" s="129" t="s">
        <v>1664</v>
      </c>
      <c r="B274" s="128">
        <v>334</v>
      </c>
      <c r="C274" s="128">
        <v>61</v>
      </c>
      <c r="D274" s="128">
        <v>37</v>
      </c>
      <c r="E274" s="128">
        <v>17</v>
      </c>
      <c r="F274" s="128">
        <v>17</v>
      </c>
      <c r="G274" s="128">
        <v>330</v>
      </c>
      <c r="H274" s="128">
        <v>67</v>
      </c>
      <c r="I274" s="128">
        <v>40</v>
      </c>
      <c r="J274" s="128">
        <v>17</v>
      </c>
      <c r="K274" s="128">
        <v>20</v>
      </c>
    </row>
    <row r="275" spans="1:11" ht="16.8">
      <c r="A275" s="129" t="s">
        <v>1665</v>
      </c>
      <c r="B275" s="128">
        <v>282</v>
      </c>
      <c r="C275" s="128">
        <v>47</v>
      </c>
      <c r="D275" s="128">
        <v>41</v>
      </c>
      <c r="E275" s="128">
        <v>22</v>
      </c>
      <c r="F275" s="128">
        <v>21</v>
      </c>
      <c r="G275" s="128">
        <v>406</v>
      </c>
      <c r="H275" s="128">
        <v>59</v>
      </c>
      <c r="I275" s="128">
        <v>28</v>
      </c>
      <c r="J275" s="128">
        <v>27</v>
      </c>
      <c r="K275" s="128">
        <v>21</v>
      </c>
    </row>
    <row r="276" spans="1:11" ht="16.8">
      <c r="A276" s="129" t="s">
        <v>1666</v>
      </c>
      <c r="B276" s="128">
        <v>176</v>
      </c>
      <c r="C276" s="128">
        <v>30</v>
      </c>
      <c r="D276" s="128">
        <v>12</v>
      </c>
      <c r="E276" s="128">
        <v>8</v>
      </c>
      <c r="F276" s="128">
        <v>4</v>
      </c>
      <c r="G276" s="128">
        <v>203</v>
      </c>
      <c r="H276" s="128">
        <v>32</v>
      </c>
      <c r="I276" s="128">
        <v>14</v>
      </c>
      <c r="J276" s="128">
        <v>7</v>
      </c>
      <c r="K276" s="128">
        <v>10</v>
      </c>
    </row>
    <row r="277" spans="1:11" ht="16.8">
      <c r="A277" s="129" t="s">
        <v>1667</v>
      </c>
      <c r="B277" s="128">
        <v>0</v>
      </c>
      <c r="C277" s="128">
        <v>0</v>
      </c>
      <c r="D277" s="128">
        <v>0</v>
      </c>
      <c r="E277" s="128">
        <v>1</v>
      </c>
      <c r="F277" s="128">
        <v>0</v>
      </c>
      <c r="G277" s="128">
        <v>0</v>
      </c>
      <c r="H277" s="128">
        <v>0</v>
      </c>
      <c r="I277" s="128">
        <v>0</v>
      </c>
      <c r="J277" s="128">
        <v>3</v>
      </c>
      <c r="K277" s="128">
        <v>0</v>
      </c>
    </row>
    <row r="278" spans="1:11" ht="16.8">
      <c r="A278" s="129" t="s">
        <v>1668</v>
      </c>
      <c r="B278" s="128">
        <v>638</v>
      </c>
      <c r="C278" s="128">
        <v>76</v>
      </c>
      <c r="D278" s="128">
        <v>35</v>
      </c>
      <c r="E278" s="128">
        <v>42</v>
      </c>
      <c r="F278" s="128">
        <v>30</v>
      </c>
      <c r="G278" s="128">
        <v>659</v>
      </c>
      <c r="H278" s="128">
        <v>89</v>
      </c>
      <c r="I278" s="128">
        <v>40</v>
      </c>
      <c r="J278" s="128">
        <v>59</v>
      </c>
      <c r="K278" s="128">
        <v>38</v>
      </c>
    </row>
    <row r="279" spans="1:11" ht="16.8">
      <c r="A279" s="129" t="s">
        <v>1669</v>
      </c>
      <c r="B279" s="128">
        <v>414</v>
      </c>
      <c r="C279" s="128">
        <v>70</v>
      </c>
      <c r="D279" s="128">
        <v>29</v>
      </c>
      <c r="E279" s="128">
        <v>18</v>
      </c>
      <c r="F279" s="128">
        <v>16</v>
      </c>
      <c r="G279" s="128">
        <v>458</v>
      </c>
      <c r="H279" s="128">
        <v>70</v>
      </c>
      <c r="I279" s="128">
        <v>29</v>
      </c>
      <c r="J279" s="128">
        <v>27</v>
      </c>
      <c r="K279" s="128">
        <v>21</v>
      </c>
    </row>
    <row r="280" spans="1:11" ht="16.8">
      <c r="A280" s="129" t="s">
        <v>1670</v>
      </c>
      <c r="B280" s="128">
        <v>387</v>
      </c>
      <c r="C280" s="128">
        <v>66</v>
      </c>
      <c r="D280" s="128">
        <v>22</v>
      </c>
      <c r="E280" s="128">
        <v>13</v>
      </c>
      <c r="F280" s="128">
        <v>8</v>
      </c>
      <c r="G280" s="128">
        <v>430</v>
      </c>
      <c r="H280" s="128">
        <v>64</v>
      </c>
      <c r="I280" s="128">
        <v>30</v>
      </c>
      <c r="J280" s="128">
        <v>16</v>
      </c>
      <c r="K280" s="128">
        <v>21</v>
      </c>
    </row>
    <row r="281" spans="1:11" ht="16.8">
      <c r="A281" s="129" t="s">
        <v>1671</v>
      </c>
      <c r="B281" s="128">
        <v>323</v>
      </c>
      <c r="C281" s="128">
        <v>46</v>
      </c>
      <c r="D281" s="128">
        <v>29</v>
      </c>
      <c r="E281" s="128">
        <v>17</v>
      </c>
      <c r="F281" s="128">
        <v>11</v>
      </c>
      <c r="G281" s="128">
        <v>329</v>
      </c>
      <c r="H281" s="128">
        <v>55</v>
      </c>
      <c r="I281" s="128">
        <v>28</v>
      </c>
      <c r="J281" s="128">
        <v>10</v>
      </c>
      <c r="K281" s="128">
        <v>5</v>
      </c>
    </row>
    <row r="282" spans="1:11" ht="16.8">
      <c r="A282" s="129" t="s">
        <v>1672</v>
      </c>
      <c r="B282" s="128">
        <v>182</v>
      </c>
      <c r="C282" s="128">
        <v>43</v>
      </c>
      <c r="D282" s="128">
        <v>27</v>
      </c>
      <c r="E282" s="128">
        <v>14</v>
      </c>
      <c r="F282" s="128">
        <v>2</v>
      </c>
      <c r="G282" s="128">
        <v>218</v>
      </c>
      <c r="H282" s="128">
        <v>47</v>
      </c>
      <c r="I282" s="128">
        <v>23</v>
      </c>
      <c r="J282" s="128">
        <v>12</v>
      </c>
      <c r="K282" s="128">
        <v>4</v>
      </c>
    </row>
    <row r="283" spans="1:11" ht="16.8">
      <c r="A283" s="129" t="s">
        <v>1673</v>
      </c>
      <c r="B283" s="128">
        <v>4</v>
      </c>
      <c r="C283" s="128">
        <v>0</v>
      </c>
      <c r="D283" s="128">
        <v>1</v>
      </c>
      <c r="E283" s="128">
        <v>0</v>
      </c>
      <c r="F283" s="128">
        <v>0</v>
      </c>
      <c r="G283" s="128">
        <v>3</v>
      </c>
      <c r="H283" s="128">
        <v>0</v>
      </c>
      <c r="I283" s="128">
        <v>0</v>
      </c>
      <c r="J283" s="128">
        <v>0</v>
      </c>
      <c r="K283" s="128">
        <v>0</v>
      </c>
    </row>
    <row r="284" spans="1:11" ht="16.8">
      <c r="A284" s="129" t="s">
        <v>1674</v>
      </c>
      <c r="B284" s="128">
        <v>35</v>
      </c>
      <c r="C284" s="128">
        <v>4</v>
      </c>
      <c r="D284" s="128">
        <v>8</v>
      </c>
      <c r="E284" s="128">
        <v>2</v>
      </c>
      <c r="F284" s="128">
        <v>2</v>
      </c>
      <c r="G284" s="128">
        <v>34</v>
      </c>
      <c r="H284" s="128">
        <v>6</v>
      </c>
      <c r="I284" s="128">
        <v>6</v>
      </c>
      <c r="J284" s="128">
        <v>4</v>
      </c>
      <c r="K284" s="128">
        <v>2</v>
      </c>
    </row>
    <row r="285" spans="1:11" ht="16.8">
      <c r="A285" s="129" t="s">
        <v>1675</v>
      </c>
      <c r="B285" s="128">
        <v>132</v>
      </c>
      <c r="C285" s="128">
        <v>24</v>
      </c>
      <c r="D285" s="128">
        <v>25</v>
      </c>
      <c r="E285" s="128">
        <v>9</v>
      </c>
      <c r="F285" s="128">
        <v>13</v>
      </c>
      <c r="G285" s="128">
        <v>155</v>
      </c>
      <c r="H285" s="128">
        <v>31</v>
      </c>
      <c r="I285" s="128">
        <v>18</v>
      </c>
      <c r="J285" s="128">
        <v>9</v>
      </c>
      <c r="K285" s="128">
        <v>10</v>
      </c>
    </row>
    <row r="286" spans="1:11" ht="16.8">
      <c r="A286" s="129" t="s">
        <v>1676</v>
      </c>
      <c r="B286" s="128">
        <v>675</v>
      </c>
      <c r="C286" s="128">
        <v>94</v>
      </c>
      <c r="D286" s="128">
        <v>68</v>
      </c>
      <c r="E286" s="128">
        <v>37</v>
      </c>
      <c r="F286" s="128">
        <v>28</v>
      </c>
      <c r="G286" s="128">
        <v>622</v>
      </c>
      <c r="H286" s="128">
        <v>105</v>
      </c>
      <c r="I286" s="128">
        <v>48</v>
      </c>
      <c r="J286" s="128">
        <v>31</v>
      </c>
      <c r="K286" s="128">
        <v>26</v>
      </c>
    </row>
    <row r="287" spans="1:11" ht="16.8">
      <c r="A287" s="129" t="s">
        <v>1677</v>
      </c>
      <c r="B287" s="128">
        <v>0</v>
      </c>
      <c r="C287" s="128">
        <v>0</v>
      </c>
      <c r="D287" s="128">
        <v>0</v>
      </c>
      <c r="E287" s="128">
        <v>5</v>
      </c>
      <c r="F287" s="128">
        <v>0</v>
      </c>
      <c r="G287" s="128">
        <v>0</v>
      </c>
      <c r="H287" s="128">
        <v>0</v>
      </c>
      <c r="I287" s="128">
        <v>0</v>
      </c>
      <c r="J287" s="128">
        <v>5</v>
      </c>
      <c r="K287" s="128">
        <v>0</v>
      </c>
    </row>
    <row r="288" spans="1:11" ht="16.8">
      <c r="A288" s="129" t="s">
        <v>1678</v>
      </c>
      <c r="B288" s="128">
        <v>662</v>
      </c>
      <c r="C288" s="128">
        <v>85</v>
      </c>
      <c r="D288" s="128">
        <v>62</v>
      </c>
      <c r="E288" s="128">
        <v>38</v>
      </c>
      <c r="F288" s="128">
        <v>25</v>
      </c>
      <c r="G288" s="128">
        <v>755</v>
      </c>
      <c r="H288" s="128">
        <v>93</v>
      </c>
      <c r="I288" s="128">
        <v>51</v>
      </c>
      <c r="J288" s="128">
        <v>27</v>
      </c>
      <c r="K288" s="128">
        <v>21</v>
      </c>
    </row>
    <row r="289" spans="1:11" ht="16.8">
      <c r="A289" s="129" t="s">
        <v>1679</v>
      </c>
      <c r="B289" s="128">
        <v>1045</v>
      </c>
      <c r="C289" s="128">
        <v>135</v>
      </c>
      <c r="D289" s="128">
        <v>78</v>
      </c>
      <c r="E289" s="128">
        <v>49</v>
      </c>
      <c r="F289" s="128">
        <v>40</v>
      </c>
      <c r="G289" s="128">
        <v>1037</v>
      </c>
      <c r="H289" s="128">
        <v>133</v>
      </c>
      <c r="I289" s="128">
        <v>81</v>
      </c>
      <c r="J289" s="128">
        <v>50</v>
      </c>
      <c r="K289" s="128">
        <v>39</v>
      </c>
    </row>
    <row r="290" spans="1:11" ht="16.8">
      <c r="A290" s="129" t="s">
        <v>1680</v>
      </c>
      <c r="B290" s="128">
        <v>531</v>
      </c>
      <c r="C290" s="128">
        <v>75</v>
      </c>
      <c r="D290" s="128">
        <v>46</v>
      </c>
      <c r="E290" s="128">
        <v>32</v>
      </c>
      <c r="F290" s="128">
        <v>33</v>
      </c>
      <c r="G290" s="128">
        <v>514</v>
      </c>
      <c r="H290" s="128">
        <v>68</v>
      </c>
      <c r="I290" s="128">
        <v>45</v>
      </c>
      <c r="J290" s="128">
        <v>44</v>
      </c>
      <c r="K290" s="128">
        <v>22</v>
      </c>
    </row>
    <row r="291" spans="1:11" ht="16.8">
      <c r="A291" s="129" t="s">
        <v>1681</v>
      </c>
      <c r="B291" s="128">
        <v>0</v>
      </c>
      <c r="C291" s="128">
        <v>0</v>
      </c>
      <c r="D291" s="128">
        <v>0</v>
      </c>
      <c r="E291" s="128">
        <v>7</v>
      </c>
      <c r="F291" s="128">
        <v>0</v>
      </c>
      <c r="G291" s="128">
        <v>0</v>
      </c>
      <c r="H291" s="128">
        <v>0</v>
      </c>
      <c r="I291" s="128">
        <v>0</v>
      </c>
      <c r="J291" s="128">
        <v>14</v>
      </c>
      <c r="K291" s="128">
        <v>0</v>
      </c>
    </row>
    <row r="292" spans="1:11" ht="16.8">
      <c r="A292" s="129" t="s">
        <v>1682</v>
      </c>
      <c r="B292" s="128">
        <v>1033</v>
      </c>
      <c r="C292" s="128">
        <v>154</v>
      </c>
      <c r="D292" s="128">
        <v>103</v>
      </c>
      <c r="E292" s="128">
        <v>69</v>
      </c>
      <c r="F292" s="128">
        <v>37</v>
      </c>
      <c r="G292" s="128">
        <v>1016</v>
      </c>
      <c r="H292" s="128">
        <v>165</v>
      </c>
      <c r="I292" s="128">
        <v>75</v>
      </c>
      <c r="J292" s="128">
        <v>62</v>
      </c>
      <c r="K292" s="128">
        <v>34</v>
      </c>
    </row>
    <row r="293" spans="1:11" ht="16.8">
      <c r="A293" s="129" t="s">
        <v>1683</v>
      </c>
      <c r="B293" s="128">
        <v>1061</v>
      </c>
      <c r="C293" s="128">
        <v>103</v>
      </c>
      <c r="D293" s="128">
        <v>60</v>
      </c>
      <c r="E293" s="128">
        <v>43</v>
      </c>
      <c r="F293" s="128">
        <v>56</v>
      </c>
      <c r="G293" s="128">
        <v>1005</v>
      </c>
      <c r="H293" s="128">
        <v>116</v>
      </c>
      <c r="I293" s="128">
        <v>65</v>
      </c>
      <c r="J293" s="128">
        <v>56</v>
      </c>
      <c r="K293" s="128">
        <v>48</v>
      </c>
    </row>
    <row r="294" spans="1:11" ht="16.8">
      <c r="A294" s="129" t="s">
        <v>1684</v>
      </c>
      <c r="B294" s="128">
        <v>343</v>
      </c>
      <c r="C294" s="128">
        <v>65</v>
      </c>
      <c r="D294" s="128">
        <v>44</v>
      </c>
      <c r="E294" s="128">
        <v>17</v>
      </c>
      <c r="F294" s="128">
        <v>29</v>
      </c>
      <c r="G294" s="128">
        <v>315</v>
      </c>
      <c r="H294" s="128">
        <v>55</v>
      </c>
      <c r="I294" s="128">
        <v>31</v>
      </c>
      <c r="J294" s="128">
        <v>12</v>
      </c>
      <c r="K294" s="128">
        <v>28</v>
      </c>
    </row>
    <row r="295" spans="1:11" ht="16.8">
      <c r="A295" s="129" t="s">
        <v>1685</v>
      </c>
      <c r="B295" s="128">
        <v>281</v>
      </c>
      <c r="C295" s="128">
        <v>44</v>
      </c>
      <c r="D295" s="128">
        <v>29</v>
      </c>
      <c r="E295" s="128">
        <v>18</v>
      </c>
      <c r="F295" s="128">
        <v>24</v>
      </c>
      <c r="G295" s="128">
        <v>239</v>
      </c>
      <c r="H295" s="128">
        <v>36</v>
      </c>
      <c r="I295" s="128">
        <v>22</v>
      </c>
      <c r="J295" s="128">
        <v>21</v>
      </c>
      <c r="K295" s="128">
        <v>19</v>
      </c>
    </row>
    <row r="296" spans="1:11" ht="16.8">
      <c r="A296" s="129" t="s">
        <v>1686</v>
      </c>
      <c r="B296" s="128">
        <v>409</v>
      </c>
      <c r="C296" s="128">
        <v>60</v>
      </c>
      <c r="D296" s="128">
        <v>44</v>
      </c>
      <c r="E296" s="128">
        <v>16</v>
      </c>
      <c r="F296" s="128">
        <v>26</v>
      </c>
      <c r="G296" s="128">
        <v>366</v>
      </c>
      <c r="H296" s="128">
        <v>52</v>
      </c>
      <c r="I296" s="128">
        <v>29</v>
      </c>
      <c r="J296" s="128">
        <v>21</v>
      </c>
      <c r="K296" s="128">
        <v>20</v>
      </c>
    </row>
    <row r="297" spans="1:11" ht="16.8">
      <c r="A297" s="129" t="s">
        <v>1687</v>
      </c>
      <c r="B297" s="128">
        <v>1152</v>
      </c>
      <c r="C297" s="128">
        <v>197</v>
      </c>
      <c r="D297" s="128">
        <v>87</v>
      </c>
      <c r="E297" s="128">
        <v>66</v>
      </c>
      <c r="F297" s="128">
        <v>61</v>
      </c>
      <c r="G297" s="128">
        <v>1175</v>
      </c>
      <c r="H297" s="128">
        <v>194</v>
      </c>
      <c r="I297" s="128">
        <v>100</v>
      </c>
      <c r="J297" s="128">
        <v>86</v>
      </c>
      <c r="K297" s="128">
        <v>51</v>
      </c>
    </row>
    <row r="298" spans="1:11" ht="16.8">
      <c r="A298" s="129" t="s">
        <v>1688</v>
      </c>
      <c r="B298" s="128">
        <v>210</v>
      </c>
      <c r="C298" s="128">
        <v>34</v>
      </c>
      <c r="D298" s="128">
        <v>28</v>
      </c>
      <c r="E298" s="128">
        <v>18</v>
      </c>
      <c r="F298" s="128">
        <v>25</v>
      </c>
      <c r="G298" s="128">
        <v>238</v>
      </c>
      <c r="H298" s="128">
        <v>42</v>
      </c>
      <c r="I298" s="128">
        <v>22</v>
      </c>
      <c r="J298" s="128">
        <v>9</v>
      </c>
      <c r="K298" s="128">
        <v>16</v>
      </c>
    </row>
    <row r="299" spans="1:11" ht="16.8">
      <c r="A299" s="129" t="s">
        <v>1689</v>
      </c>
      <c r="B299" s="128">
        <v>790</v>
      </c>
      <c r="C299" s="128">
        <v>107</v>
      </c>
      <c r="D299" s="128">
        <v>72</v>
      </c>
      <c r="E299" s="128">
        <v>58</v>
      </c>
      <c r="F299" s="128">
        <v>37</v>
      </c>
      <c r="G299" s="128">
        <v>760</v>
      </c>
      <c r="H299" s="128">
        <v>116</v>
      </c>
      <c r="I299" s="128">
        <v>52</v>
      </c>
      <c r="J299" s="128">
        <v>56</v>
      </c>
      <c r="K299" s="128">
        <v>15</v>
      </c>
    </row>
    <row r="300" spans="1:11" ht="16.8">
      <c r="A300" s="129" t="s">
        <v>1690</v>
      </c>
      <c r="B300" s="128">
        <v>645</v>
      </c>
      <c r="C300" s="128">
        <v>111</v>
      </c>
      <c r="D300" s="128">
        <v>54</v>
      </c>
      <c r="E300" s="128">
        <v>35</v>
      </c>
      <c r="F300" s="128">
        <v>20</v>
      </c>
      <c r="G300" s="128">
        <v>666</v>
      </c>
      <c r="H300" s="128">
        <v>93</v>
      </c>
      <c r="I300" s="128">
        <v>51</v>
      </c>
      <c r="J300" s="128">
        <v>41</v>
      </c>
      <c r="K300" s="128">
        <v>33</v>
      </c>
    </row>
    <row r="301" spans="1:11" ht="16.8">
      <c r="A301" s="129" t="s">
        <v>1691</v>
      </c>
      <c r="B301" s="128">
        <v>230</v>
      </c>
      <c r="C301" s="128">
        <v>30</v>
      </c>
      <c r="D301" s="128">
        <v>25</v>
      </c>
      <c r="E301" s="128">
        <v>19</v>
      </c>
      <c r="F301" s="128">
        <v>55</v>
      </c>
      <c r="G301" s="128">
        <v>238</v>
      </c>
      <c r="H301" s="128">
        <v>36</v>
      </c>
      <c r="I301" s="128">
        <v>23</v>
      </c>
      <c r="J301" s="128">
        <v>11</v>
      </c>
      <c r="K301" s="128">
        <v>35</v>
      </c>
    </row>
    <row r="302" spans="1:11" ht="16.8">
      <c r="A302" s="129" t="s">
        <v>1692</v>
      </c>
      <c r="B302" s="128">
        <v>499</v>
      </c>
      <c r="C302" s="128">
        <v>73</v>
      </c>
      <c r="D302" s="128">
        <v>44</v>
      </c>
      <c r="E302" s="128">
        <v>21</v>
      </c>
      <c r="F302" s="128">
        <v>24</v>
      </c>
      <c r="G302" s="128">
        <v>559</v>
      </c>
      <c r="H302" s="128">
        <v>71</v>
      </c>
      <c r="I302" s="128">
        <v>34</v>
      </c>
      <c r="J302" s="128">
        <v>35</v>
      </c>
      <c r="K302" s="128">
        <v>25</v>
      </c>
    </row>
    <row r="303" spans="1:11" ht="16.8">
      <c r="A303" s="129" t="s">
        <v>1693</v>
      </c>
      <c r="B303" s="128">
        <v>1584</v>
      </c>
      <c r="C303" s="128">
        <v>209</v>
      </c>
      <c r="D303" s="128">
        <v>115</v>
      </c>
      <c r="E303" s="128">
        <v>90</v>
      </c>
      <c r="F303" s="128">
        <v>42</v>
      </c>
      <c r="G303" s="128">
        <v>1471</v>
      </c>
      <c r="H303" s="128">
        <v>210</v>
      </c>
      <c r="I303" s="128">
        <v>110</v>
      </c>
      <c r="J303" s="128">
        <v>82</v>
      </c>
      <c r="K303" s="128">
        <v>24</v>
      </c>
    </row>
    <row r="304" spans="1:11" ht="16.8">
      <c r="A304" s="129" t="s">
        <v>1694</v>
      </c>
      <c r="B304" s="128">
        <v>767</v>
      </c>
      <c r="C304" s="128">
        <v>107</v>
      </c>
      <c r="D304" s="128">
        <v>90</v>
      </c>
      <c r="E304" s="128">
        <v>50</v>
      </c>
      <c r="F304" s="128">
        <v>45</v>
      </c>
      <c r="G304" s="128">
        <v>818</v>
      </c>
      <c r="H304" s="128">
        <v>132</v>
      </c>
      <c r="I304" s="128">
        <v>72</v>
      </c>
      <c r="J304" s="128">
        <v>62</v>
      </c>
      <c r="K304" s="128">
        <v>47</v>
      </c>
    </row>
    <row r="305" spans="1:11" ht="16.8">
      <c r="A305" s="129" t="s">
        <v>1695</v>
      </c>
      <c r="B305" s="128">
        <v>651</v>
      </c>
      <c r="C305" s="128">
        <v>98</v>
      </c>
      <c r="D305" s="128">
        <v>59</v>
      </c>
      <c r="E305" s="128">
        <v>32</v>
      </c>
      <c r="F305" s="128">
        <v>27</v>
      </c>
      <c r="G305" s="128">
        <v>619</v>
      </c>
      <c r="H305" s="128">
        <v>102</v>
      </c>
      <c r="I305" s="128">
        <v>51</v>
      </c>
      <c r="J305" s="128">
        <v>34</v>
      </c>
      <c r="K305" s="128">
        <v>45</v>
      </c>
    </row>
    <row r="306" spans="1:11" ht="16.8">
      <c r="A306" s="129" t="s">
        <v>1696</v>
      </c>
      <c r="B306" s="128">
        <v>1005</v>
      </c>
      <c r="C306" s="128">
        <v>140</v>
      </c>
      <c r="D306" s="128">
        <v>100</v>
      </c>
      <c r="E306" s="128">
        <v>56</v>
      </c>
      <c r="F306" s="128">
        <v>26</v>
      </c>
      <c r="G306" s="128">
        <v>1007</v>
      </c>
      <c r="H306" s="128">
        <v>151</v>
      </c>
      <c r="I306" s="128">
        <v>85</v>
      </c>
      <c r="J306" s="128">
        <v>61</v>
      </c>
      <c r="K306" s="128">
        <v>25</v>
      </c>
    </row>
    <row r="307" spans="1:11" ht="16.8">
      <c r="A307" s="129" t="s">
        <v>1698</v>
      </c>
      <c r="B307" s="128">
        <v>128</v>
      </c>
      <c r="C307" s="128">
        <v>27</v>
      </c>
      <c r="D307" s="128">
        <v>19</v>
      </c>
      <c r="E307" s="128">
        <v>5</v>
      </c>
      <c r="F307" s="128">
        <v>5</v>
      </c>
      <c r="G307" s="128">
        <v>127</v>
      </c>
      <c r="H307" s="128">
        <v>28</v>
      </c>
      <c r="I307" s="128">
        <v>13</v>
      </c>
      <c r="J307" s="128">
        <v>14</v>
      </c>
      <c r="K307" s="128">
        <v>2</v>
      </c>
    </row>
    <row r="308" spans="1:11">
      <c r="A308" s="33"/>
      <c r="B308" s="32"/>
      <c r="C308" s="32"/>
      <c r="D308" s="32"/>
      <c r="E308" s="32"/>
      <c r="F308" s="32"/>
      <c r="G308" s="32"/>
      <c r="H308" s="32"/>
      <c r="I308" s="32"/>
      <c r="J308" s="32"/>
      <c r="K308" s="32"/>
    </row>
    <row r="309" spans="1:11">
      <c r="A309" s="33"/>
      <c r="B309" s="32"/>
      <c r="C309" s="32"/>
      <c r="D309" s="32"/>
      <c r="E309" s="32"/>
      <c r="F309" s="32"/>
      <c r="G309" s="32"/>
      <c r="H309" s="32"/>
      <c r="I309" s="32"/>
      <c r="J309" s="32"/>
      <c r="K309" s="32"/>
    </row>
    <row r="310" spans="1:11">
      <c r="A310" s="33"/>
      <c r="B310" s="32"/>
      <c r="C310" s="32"/>
      <c r="D310" s="32"/>
      <c r="E310" s="32"/>
      <c r="F310" s="32"/>
      <c r="G310" s="32"/>
      <c r="H310" s="32"/>
      <c r="I310" s="32"/>
      <c r="J310" s="32"/>
      <c r="K310" s="32"/>
    </row>
    <row r="311" spans="1:11">
      <c r="A311" s="33"/>
      <c r="B311" s="32"/>
      <c r="C311" s="32"/>
      <c r="D311" s="32"/>
      <c r="E311" s="32"/>
      <c r="F311" s="32"/>
      <c r="G311" s="32"/>
      <c r="H311" s="32"/>
      <c r="I311" s="32"/>
      <c r="J311" s="32"/>
      <c r="K311" s="32"/>
    </row>
    <row r="312" spans="1:11">
      <c r="A312" s="33"/>
      <c r="B312" s="32"/>
      <c r="C312" s="32"/>
      <c r="D312" s="32"/>
      <c r="E312" s="32"/>
      <c r="F312" s="32"/>
      <c r="G312" s="32"/>
      <c r="H312" s="32"/>
      <c r="I312" s="32"/>
      <c r="J312" s="32"/>
      <c r="K312" s="32"/>
    </row>
    <row r="313" spans="1:11">
      <c r="A313" s="33"/>
      <c r="B313" s="32"/>
      <c r="C313" s="32"/>
      <c r="D313" s="32"/>
      <c r="E313" s="32"/>
      <c r="F313" s="32"/>
      <c r="G313" s="32"/>
      <c r="H313" s="32"/>
      <c r="I313" s="32"/>
      <c r="J313" s="32"/>
      <c r="K313" s="32"/>
    </row>
  </sheetData>
  <sortState xmlns:xlrd2="http://schemas.microsoft.com/office/spreadsheetml/2017/richdata2" ref="A32:A58">
    <sortCondition ref="A32:A58"/>
  </sortState>
  <conditionalFormatting sqref="B2:K102">
    <cfRule type="cellIs" dxfId="11" priority="1" operator="lessThan">
      <formula>5</formula>
    </cfRule>
  </conditionalFormatting>
  <pageMargins left="0.78740157499999996" right="0.78740157499999996" top="0.984251969" bottom="0.984251969" header="0.4921259845" footer="0.4921259845"/>
  <headerFooter alignWithMargins="0"/>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11">
    <tabColor theme="3"/>
  </sheetPr>
  <dimension ref="A1:AU307"/>
  <sheetViews>
    <sheetView workbookViewId="0">
      <pane ySplit="1" topLeftCell="A2" activePane="bottomLeft" state="frozen"/>
      <selection activeCell="T29" sqref="T29"/>
      <selection pane="bottomLeft" activeCell="T29" sqref="T29"/>
    </sheetView>
  </sheetViews>
  <sheetFormatPr baseColWidth="10" defaultRowHeight="13.2"/>
  <cols>
    <col min="1" max="1" width="27.33203125" customWidth="1"/>
  </cols>
  <sheetData>
    <row r="1" spans="1:47" ht="16.8">
      <c r="A1" s="130" t="s">
        <v>871</v>
      </c>
      <c r="B1" s="130" t="s">
        <v>68</v>
      </c>
      <c r="C1" s="130" t="s">
        <v>99</v>
      </c>
      <c r="D1" s="130" t="s">
        <v>69</v>
      </c>
      <c r="E1" s="130" t="s">
        <v>70</v>
      </c>
      <c r="F1" s="130" t="s">
        <v>645</v>
      </c>
      <c r="G1" s="130" t="s">
        <v>646</v>
      </c>
      <c r="H1" s="130" t="s">
        <v>647</v>
      </c>
      <c r="I1" s="130" t="s">
        <v>648</v>
      </c>
      <c r="J1" s="130" t="s">
        <v>71</v>
      </c>
      <c r="K1" s="130" t="s">
        <v>72</v>
      </c>
      <c r="L1" s="130" t="s">
        <v>975</v>
      </c>
      <c r="M1" s="130" t="s">
        <v>73</v>
      </c>
      <c r="N1" s="130" t="s">
        <v>74</v>
      </c>
      <c r="O1" s="130" t="s">
        <v>649</v>
      </c>
      <c r="P1" s="130" t="s">
        <v>75</v>
      </c>
      <c r="Q1" s="130" t="s">
        <v>76</v>
      </c>
      <c r="R1" s="130" t="s">
        <v>77</v>
      </c>
      <c r="S1" s="130" t="s">
        <v>78</v>
      </c>
      <c r="T1" s="130" t="s">
        <v>79</v>
      </c>
      <c r="U1" s="130" t="s">
        <v>80</v>
      </c>
      <c r="V1" s="130" t="s">
        <v>4139</v>
      </c>
      <c r="W1" s="130" t="s">
        <v>81</v>
      </c>
      <c r="X1" s="130" t="s">
        <v>82</v>
      </c>
      <c r="Y1" s="130" t="s">
        <v>83</v>
      </c>
      <c r="Z1" s="130" t="s">
        <v>84</v>
      </c>
      <c r="AA1" s="130" t="s">
        <v>85</v>
      </c>
      <c r="AB1" s="130" t="s">
        <v>86</v>
      </c>
      <c r="AC1" s="130" t="s">
        <v>87</v>
      </c>
      <c r="AD1" s="130" t="s">
        <v>88</v>
      </c>
      <c r="AE1" s="130" t="s">
        <v>89</v>
      </c>
      <c r="AF1" s="130" t="s">
        <v>90</v>
      </c>
      <c r="AG1" s="130" t="s">
        <v>91</v>
      </c>
      <c r="AH1" s="130" t="s">
        <v>92</v>
      </c>
      <c r="AI1" s="130" t="s">
        <v>93</v>
      </c>
      <c r="AJ1" s="130" t="s">
        <v>94</v>
      </c>
      <c r="AK1" s="130" t="s">
        <v>95</v>
      </c>
      <c r="AL1" s="130" t="s">
        <v>96</v>
      </c>
      <c r="AM1" s="130" t="s">
        <v>97</v>
      </c>
      <c r="AN1" s="130" t="s">
        <v>98</v>
      </c>
      <c r="AO1" s="130" t="s">
        <v>103</v>
      </c>
      <c r="AP1" s="130" t="s">
        <v>104</v>
      </c>
      <c r="AQ1" s="130" t="s">
        <v>105</v>
      </c>
      <c r="AR1" s="130" t="s">
        <v>106</v>
      </c>
      <c r="AS1" s="130" t="s">
        <v>107</v>
      </c>
      <c r="AT1" s="130" t="s">
        <v>108</v>
      </c>
      <c r="AU1" s="130" t="s">
        <v>109</v>
      </c>
    </row>
    <row r="2" spans="1:47" ht="16.8">
      <c r="A2" s="131"/>
      <c r="B2" s="130">
        <v>15</v>
      </c>
      <c r="C2" s="130">
        <v>12</v>
      </c>
      <c r="D2" s="130">
        <v>9</v>
      </c>
      <c r="E2" s="130">
        <v>6</v>
      </c>
      <c r="F2" s="130">
        <v>9</v>
      </c>
      <c r="G2" s="130">
        <v>5</v>
      </c>
      <c r="H2" s="130">
        <v>1</v>
      </c>
      <c r="I2" s="130">
        <v>0</v>
      </c>
      <c r="J2" s="130">
        <v>20</v>
      </c>
      <c r="K2" s="130">
        <v>1</v>
      </c>
      <c r="L2" s="130">
        <v>0</v>
      </c>
      <c r="M2" s="130">
        <v>1</v>
      </c>
      <c r="N2" s="130">
        <v>2</v>
      </c>
      <c r="O2" s="130">
        <v>0</v>
      </c>
      <c r="P2" s="130">
        <v>3</v>
      </c>
      <c r="Q2" s="130">
        <v>1</v>
      </c>
      <c r="R2" s="130">
        <v>4</v>
      </c>
      <c r="S2" s="130">
        <v>5</v>
      </c>
      <c r="T2" s="130">
        <v>1</v>
      </c>
      <c r="U2" s="130">
        <v>0</v>
      </c>
      <c r="V2" s="130">
        <v>20</v>
      </c>
      <c r="W2" s="130">
        <v>0</v>
      </c>
      <c r="X2" s="130">
        <v>0</v>
      </c>
      <c r="Y2" s="130">
        <v>0</v>
      </c>
      <c r="Z2" s="130">
        <v>3</v>
      </c>
      <c r="AA2" s="130">
        <v>0</v>
      </c>
      <c r="AB2" s="130">
        <v>0</v>
      </c>
      <c r="AC2" s="130">
        <v>2</v>
      </c>
      <c r="AD2" s="130">
        <v>1</v>
      </c>
      <c r="AE2" s="130">
        <v>0</v>
      </c>
      <c r="AF2" s="130">
        <v>1</v>
      </c>
      <c r="AG2" s="130">
        <v>1</v>
      </c>
      <c r="AH2" s="130">
        <v>0</v>
      </c>
      <c r="AI2" s="130">
        <v>3</v>
      </c>
      <c r="AJ2" s="130">
        <v>2</v>
      </c>
      <c r="AK2" s="130">
        <v>0</v>
      </c>
      <c r="AL2" s="130">
        <v>11</v>
      </c>
      <c r="AM2" s="130">
        <v>1</v>
      </c>
      <c r="AN2" s="130">
        <v>1</v>
      </c>
      <c r="AO2" s="130">
        <v>7</v>
      </c>
      <c r="AP2" s="130">
        <v>1</v>
      </c>
      <c r="AQ2" s="130">
        <v>0</v>
      </c>
      <c r="AR2" s="130">
        <v>0</v>
      </c>
      <c r="AS2" s="130">
        <v>0</v>
      </c>
      <c r="AT2" s="130">
        <v>1</v>
      </c>
      <c r="AU2" s="130">
        <v>8</v>
      </c>
    </row>
    <row r="3" spans="1:47" ht="16.8">
      <c r="A3" s="131" t="s">
        <v>872</v>
      </c>
      <c r="B3" s="130">
        <v>5997</v>
      </c>
      <c r="C3" s="130">
        <v>3263</v>
      </c>
      <c r="D3" s="130">
        <v>2717</v>
      </c>
      <c r="E3" s="130">
        <v>3280</v>
      </c>
      <c r="F3" s="130">
        <v>1919</v>
      </c>
      <c r="G3" s="130">
        <v>2601</v>
      </c>
      <c r="H3" s="130">
        <v>731</v>
      </c>
      <c r="I3" s="130">
        <v>746</v>
      </c>
      <c r="J3" s="130">
        <v>5054</v>
      </c>
      <c r="K3" s="130">
        <v>901</v>
      </c>
      <c r="L3" s="130">
        <v>416</v>
      </c>
      <c r="M3" s="130">
        <v>688</v>
      </c>
      <c r="N3" s="130">
        <v>583</v>
      </c>
      <c r="O3" s="130">
        <v>26</v>
      </c>
      <c r="P3" s="130">
        <v>522</v>
      </c>
      <c r="Q3" s="130">
        <v>700</v>
      </c>
      <c r="R3" s="130">
        <v>1581</v>
      </c>
      <c r="S3" s="130">
        <v>2334</v>
      </c>
      <c r="T3" s="130">
        <v>266</v>
      </c>
      <c r="U3" s="130">
        <v>545</v>
      </c>
      <c r="V3" s="130">
        <v>8579</v>
      </c>
      <c r="W3" s="130">
        <v>231</v>
      </c>
      <c r="X3" s="130">
        <v>17</v>
      </c>
      <c r="Y3" s="130">
        <v>27</v>
      </c>
      <c r="Z3" s="130">
        <v>775</v>
      </c>
      <c r="AA3" s="130">
        <v>51</v>
      </c>
      <c r="AB3" s="130">
        <v>398</v>
      </c>
      <c r="AC3" s="130">
        <v>355</v>
      </c>
      <c r="AD3" s="130">
        <v>619</v>
      </c>
      <c r="AE3" s="130">
        <v>261</v>
      </c>
      <c r="AF3" s="130">
        <v>173</v>
      </c>
      <c r="AG3" s="130">
        <v>1312</v>
      </c>
      <c r="AH3" s="130">
        <v>30</v>
      </c>
      <c r="AI3" s="130">
        <v>617</v>
      </c>
      <c r="AJ3" s="130">
        <v>728</v>
      </c>
      <c r="AK3" s="130">
        <v>1230</v>
      </c>
      <c r="AL3" s="130">
        <v>3276</v>
      </c>
      <c r="AM3" s="130">
        <v>548</v>
      </c>
      <c r="AN3" s="130">
        <v>101</v>
      </c>
      <c r="AO3" s="130">
        <v>4446</v>
      </c>
      <c r="AP3" s="130">
        <v>2457</v>
      </c>
      <c r="AQ3" s="130">
        <v>3</v>
      </c>
      <c r="AR3" s="130">
        <v>1</v>
      </c>
      <c r="AS3" s="130">
        <v>307</v>
      </c>
      <c r="AT3" s="130">
        <v>591</v>
      </c>
      <c r="AU3" s="130">
        <v>1551</v>
      </c>
    </row>
    <row r="4" spans="1:47" ht="16.8">
      <c r="A4" s="131" t="s">
        <v>873</v>
      </c>
      <c r="B4" s="130">
        <v>48775</v>
      </c>
      <c r="C4" s="130">
        <v>29092</v>
      </c>
      <c r="D4" s="130">
        <v>25343</v>
      </c>
      <c r="E4" s="130">
        <v>23432</v>
      </c>
      <c r="F4" s="130">
        <v>15589</v>
      </c>
      <c r="G4" s="130">
        <v>22437</v>
      </c>
      <c r="H4" s="130">
        <v>4949</v>
      </c>
      <c r="I4" s="130">
        <v>5800</v>
      </c>
      <c r="J4" s="130">
        <v>40022</v>
      </c>
      <c r="K4" s="130">
        <v>8759</v>
      </c>
      <c r="L4" s="130">
        <v>4048</v>
      </c>
      <c r="M4" s="130">
        <v>8244</v>
      </c>
      <c r="N4" s="130">
        <v>4687</v>
      </c>
      <c r="O4" s="130">
        <v>9340</v>
      </c>
      <c r="P4" s="130">
        <v>9301</v>
      </c>
      <c r="Q4" s="130">
        <v>5856</v>
      </c>
      <c r="R4" s="130">
        <v>11680</v>
      </c>
      <c r="S4" s="130">
        <v>13661</v>
      </c>
      <c r="T4" s="130">
        <v>2292</v>
      </c>
      <c r="U4" s="130">
        <v>5710</v>
      </c>
      <c r="V4" s="130">
        <v>65526</v>
      </c>
      <c r="W4" s="130">
        <v>966</v>
      </c>
      <c r="X4" s="130">
        <v>271</v>
      </c>
      <c r="Y4" s="130">
        <v>570</v>
      </c>
      <c r="Z4" s="130">
        <v>6191</v>
      </c>
      <c r="AA4" s="130">
        <v>1023</v>
      </c>
      <c r="AB4" s="130">
        <v>4156</v>
      </c>
      <c r="AC4" s="130">
        <v>4117</v>
      </c>
      <c r="AD4" s="130">
        <v>3511</v>
      </c>
      <c r="AE4" s="130">
        <v>1801</v>
      </c>
      <c r="AF4" s="130">
        <v>1368</v>
      </c>
      <c r="AG4" s="130">
        <v>9893</v>
      </c>
      <c r="AH4" s="130">
        <v>959</v>
      </c>
      <c r="AI4" s="130">
        <v>5766</v>
      </c>
      <c r="AJ4" s="130">
        <v>5207</v>
      </c>
      <c r="AK4" s="130">
        <v>7196</v>
      </c>
      <c r="AL4" s="130">
        <v>32857</v>
      </c>
      <c r="AM4" s="130">
        <v>3004</v>
      </c>
      <c r="AN4" s="130">
        <v>613</v>
      </c>
      <c r="AO4" s="130">
        <v>34778</v>
      </c>
      <c r="AP4" s="130">
        <v>16899</v>
      </c>
      <c r="AQ4" s="130">
        <v>6</v>
      </c>
      <c r="AR4" s="130">
        <v>2</v>
      </c>
      <c r="AS4" s="130">
        <v>2487</v>
      </c>
      <c r="AT4" s="130">
        <v>7291</v>
      </c>
      <c r="AU4" s="130">
        <v>13997</v>
      </c>
    </row>
    <row r="5" spans="1:47" ht="16.8">
      <c r="A5" s="131" t="s">
        <v>874</v>
      </c>
      <c r="B5" s="130">
        <v>374</v>
      </c>
      <c r="C5" s="130">
        <v>195</v>
      </c>
      <c r="D5" s="130">
        <v>174</v>
      </c>
      <c r="E5" s="130">
        <v>200</v>
      </c>
      <c r="F5" s="130">
        <v>115</v>
      </c>
      <c r="G5" s="130">
        <v>155</v>
      </c>
      <c r="H5" s="130">
        <v>42</v>
      </c>
      <c r="I5" s="130">
        <v>62</v>
      </c>
      <c r="J5" s="130">
        <v>325</v>
      </c>
      <c r="K5" s="130">
        <v>53</v>
      </c>
      <c r="L5" s="130">
        <v>21</v>
      </c>
      <c r="M5" s="130">
        <v>25</v>
      </c>
      <c r="N5" s="130">
        <v>28</v>
      </c>
      <c r="O5" s="130">
        <v>0</v>
      </c>
      <c r="P5" s="130">
        <v>58</v>
      </c>
      <c r="Q5" s="130">
        <v>42</v>
      </c>
      <c r="R5" s="130">
        <v>109</v>
      </c>
      <c r="S5" s="130">
        <v>113</v>
      </c>
      <c r="T5" s="130">
        <v>15</v>
      </c>
      <c r="U5" s="130">
        <v>35</v>
      </c>
      <c r="V5" s="130">
        <v>481</v>
      </c>
      <c r="W5" s="130">
        <v>35</v>
      </c>
      <c r="X5" s="130">
        <v>0</v>
      </c>
      <c r="Y5" s="130">
        <v>4</v>
      </c>
      <c r="Z5" s="130">
        <v>42</v>
      </c>
      <c r="AA5" s="130">
        <v>8</v>
      </c>
      <c r="AB5" s="130">
        <v>22</v>
      </c>
      <c r="AC5" s="130">
        <v>13</v>
      </c>
      <c r="AD5" s="130">
        <v>33</v>
      </c>
      <c r="AE5" s="130">
        <v>12</v>
      </c>
      <c r="AF5" s="130">
        <v>8</v>
      </c>
      <c r="AG5" s="130">
        <v>77</v>
      </c>
      <c r="AH5" s="130">
        <v>18</v>
      </c>
      <c r="AI5" s="130">
        <v>40</v>
      </c>
      <c r="AJ5" s="130">
        <v>30</v>
      </c>
      <c r="AK5" s="130">
        <v>103</v>
      </c>
      <c r="AL5" s="130">
        <v>211</v>
      </c>
      <c r="AM5" s="130">
        <v>13</v>
      </c>
      <c r="AN5" s="130">
        <v>2</v>
      </c>
      <c r="AO5" s="130">
        <v>277</v>
      </c>
      <c r="AP5" s="130">
        <v>161</v>
      </c>
      <c r="AQ5" s="130">
        <v>0</v>
      </c>
      <c r="AR5" s="130">
        <v>0</v>
      </c>
      <c r="AS5" s="130">
        <v>18</v>
      </c>
      <c r="AT5" s="130">
        <v>20</v>
      </c>
      <c r="AU5" s="130">
        <v>97</v>
      </c>
    </row>
    <row r="6" spans="1:47" ht="16.8">
      <c r="A6" s="131" t="s">
        <v>875</v>
      </c>
      <c r="B6" s="130">
        <v>696</v>
      </c>
      <c r="C6" s="130">
        <v>397</v>
      </c>
      <c r="D6" s="130">
        <v>354</v>
      </c>
      <c r="E6" s="130">
        <v>342</v>
      </c>
      <c r="F6" s="130">
        <v>211</v>
      </c>
      <c r="G6" s="130">
        <v>289</v>
      </c>
      <c r="H6" s="130">
        <v>85</v>
      </c>
      <c r="I6" s="130">
        <v>111</v>
      </c>
      <c r="J6" s="130">
        <v>618</v>
      </c>
      <c r="K6" s="130">
        <v>92</v>
      </c>
      <c r="L6" s="130">
        <v>35</v>
      </c>
      <c r="M6" s="130">
        <v>77</v>
      </c>
      <c r="N6" s="130">
        <v>69</v>
      </c>
      <c r="O6" s="130">
        <v>0</v>
      </c>
      <c r="P6" s="130">
        <v>90</v>
      </c>
      <c r="Q6" s="130">
        <v>86</v>
      </c>
      <c r="R6" s="130">
        <v>162</v>
      </c>
      <c r="S6" s="130">
        <v>267</v>
      </c>
      <c r="T6" s="130">
        <v>28</v>
      </c>
      <c r="U6" s="130">
        <v>59</v>
      </c>
      <c r="V6" s="130">
        <v>992</v>
      </c>
      <c r="W6" s="130">
        <v>65</v>
      </c>
      <c r="X6" s="130">
        <v>4</v>
      </c>
      <c r="Y6" s="130">
        <v>5</v>
      </c>
      <c r="Z6" s="130">
        <v>83</v>
      </c>
      <c r="AA6" s="130">
        <v>10</v>
      </c>
      <c r="AB6" s="130">
        <v>48</v>
      </c>
      <c r="AC6" s="130">
        <v>38</v>
      </c>
      <c r="AD6" s="130">
        <v>56</v>
      </c>
      <c r="AE6" s="130">
        <v>37</v>
      </c>
      <c r="AF6" s="130">
        <v>38</v>
      </c>
      <c r="AG6" s="130">
        <v>141</v>
      </c>
      <c r="AH6" s="130">
        <v>5</v>
      </c>
      <c r="AI6" s="130">
        <v>70</v>
      </c>
      <c r="AJ6" s="130">
        <v>59</v>
      </c>
      <c r="AK6" s="130">
        <v>169</v>
      </c>
      <c r="AL6" s="130">
        <v>403</v>
      </c>
      <c r="AM6" s="130">
        <v>33</v>
      </c>
      <c r="AN6" s="130">
        <v>6</v>
      </c>
      <c r="AO6" s="130">
        <v>548</v>
      </c>
      <c r="AP6" s="130">
        <v>311</v>
      </c>
      <c r="AQ6" s="130">
        <v>0</v>
      </c>
      <c r="AR6" s="130">
        <v>0</v>
      </c>
      <c r="AS6" s="130">
        <v>44</v>
      </c>
      <c r="AT6" s="130">
        <v>61</v>
      </c>
      <c r="AU6" s="130">
        <v>148</v>
      </c>
    </row>
    <row r="7" spans="1:47" ht="16.8">
      <c r="A7" s="131" t="s">
        <v>877</v>
      </c>
      <c r="B7" s="130">
        <v>4064</v>
      </c>
      <c r="C7" s="130">
        <v>2267</v>
      </c>
      <c r="D7" s="130">
        <v>2072</v>
      </c>
      <c r="E7" s="130">
        <v>1992</v>
      </c>
      <c r="F7" s="130">
        <v>1322</v>
      </c>
      <c r="G7" s="130">
        <v>1680</v>
      </c>
      <c r="H7" s="130">
        <v>494</v>
      </c>
      <c r="I7" s="130">
        <v>568</v>
      </c>
      <c r="J7" s="130">
        <v>3447</v>
      </c>
      <c r="K7" s="130">
        <v>596</v>
      </c>
      <c r="L7" s="130">
        <v>274</v>
      </c>
      <c r="M7" s="130">
        <v>516</v>
      </c>
      <c r="N7" s="130">
        <v>444</v>
      </c>
      <c r="O7" s="130">
        <v>632</v>
      </c>
      <c r="P7" s="130">
        <v>431</v>
      </c>
      <c r="Q7" s="130">
        <v>419</v>
      </c>
      <c r="R7" s="130">
        <v>952</v>
      </c>
      <c r="S7" s="130">
        <v>1342</v>
      </c>
      <c r="T7" s="130">
        <v>172</v>
      </c>
      <c r="U7" s="130">
        <v>721</v>
      </c>
      <c r="V7" s="130">
        <v>5942</v>
      </c>
      <c r="W7" s="130">
        <v>201</v>
      </c>
      <c r="X7" s="130">
        <v>24</v>
      </c>
      <c r="Y7" s="130">
        <v>21</v>
      </c>
      <c r="Z7" s="130">
        <v>509</v>
      </c>
      <c r="AA7" s="130">
        <v>53</v>
      </c>
      <c r="AB7" s="130">
        <v>230</v>
      </c>
      <c r="AC7" s="130">
        <v>252</v>
      </c>
      <c r="AD7" s="130">
        <v>704</v>
      </c>
      <c r="AE7" s="130">
        <v>137</v>
      </c>
      <c r="AF7" s="130">
        <v>196</v>
      </c>
      <c r="AG7" s="130">
        <v>719</v>
      </c>
      <c r="AH7" s="130">
        <v>31</v>
      </c>
      <c r="AI7" s="130">
        <v>371</v>
      </c>
      <c r="AJ7" s="130">
        <v>347</v>
      </c>
      <c r="AK7" s="130">
        <v>685</v>
      </c>
      <c r="AL7" s="130">
        <v>2616</v>
      </c>
      <c r="AM7" s="130">
        <v>243</v>
      </c>
      <c r="AN7" s="130">
        <v>50</v>
      </c>
      <c r="AO7" s="130">
        <v>3146</v>
      </c>
      <c r="AP7" s="130">
        <v>1701</v>
      </c>
      <c r="AQ7" s="130">
        <v>0</v>
      </c>
      <c r="AR7" s="130">
        <v>1</v>
      </c>
      <c r="AS7" s="130">
        <v>254</v>
      </c>
      <c r="AT7" s="130">
        <v>443</v>
      </c>
      <c r="AU7" s="130">
        <v>918</v>
      </c>
    </row>
    <row r="8" spans="1:47" ht="16.8">
      <c r="A8" s="131" t="s">
        <v>878</v>
      </c>
      <c r="B8" s="130">
        <v>779</v>
      </c>
      <c r="C8" s="130">
        <v>395</v>
      </c>
      <c r="D8" s="130">
        <v>380</v>
      </c>
      <c r="E8" s="130">
        <v>399</v>
      </c>
      <c r="F8" s="130">
        <v>258</v>
      </c>
      <c r="G8" s="130">
        <v>299</v>
      </c>
      <c r="H8" s="130">
        <v>84</v>
      </c>
      <c r="I8" s="130">
        <v>138</v>
      </c>
      <c r="J8" s="130">
        <v>683</v>
      </c>
      <c r="K8" s="130">
        <v>94</v>
      </c>
      <c r="L8" s="130">
        <v>36</v>
      </c>
      <c r="M8" s="130">
        <v>82</v>
      </c>
      <c r="N8" s="130">
        <v>72</v>
      </c>
      <c r="O8" s="130">
        <v>0</v>
      </c>
      <c r="P8" s="130">
        <v>115</v>
      </c>
      <c r="Q8" s="130">
        <v>80</v>
      </c>
      <c r="R8" s="130">
        <v>185</v>
      </c>
      <c r="S8" s="130">
        <v>279</v>
      </c>
      <c r="T8" s="130">
        <v>36</v>
      </c>
      <c r="U8" s="130">
        <v>76</v>
      </c>
      <c r="V8" s="130">
        <v>1101</v>
      </c>
      <c r="W8" s="130">
        <v>59</v>
      </c>
      <c r="X8" s="130">
        <v>6</v>
      </c>
      <c r="Y8" s="130">
        <v>7</v>
      </c>
      <c r="Z8" s="130">
        <v>81</v>
      </c>
      <c r="AA8" s="130">
        <v>18</v>
      </c>
      <c r="AB8" s="130">
        <v>28</v>
      </c>
      <c r="AC8" s="130">
        <v>61</v>
      </c>
      <c r="AD8" s="130">
        <v>78</v>
      </c>
      <c r="AE8" s="130">
        <v>25</v>
      </c>
      <c r="AF8" s="130">
        <v>18</v>
      </c>
      <c r="AG8" s="130">
        <v>155</v>
      </c>
      <c r="AH8" s="130">
        <v>23</v>
      </c>
      <c r="AI8" s="130">
        <v>82</v>
      </c>
      <c r="AJ8" s="130">
        <v>63</v>
      </c>
      <c r="AK8" s="130">
        <v>137</v>
      </c>
      <c r="AL8" s="130">
        <v>473</v>
      </c>
      <c r="AM8" s="130">
        <v>28</v>
      </c>
      <c r="AN8" s="130">
        <v>13</v>
      </c>
      <c r="AO8" s="130">
        <v>562</v>
      </c>
      <c r="AP8" s="130">
        <v>297</v>
      </c>
      <c r="AQ8" s="130">
        <v>0</v>
      </c>
      <c r="AR8" s="130">
        <v>0</v>
      </c>
      <c r="AS8" s="130">
        <v>50</v>
      </c>
      <c r="AT8" s="130">
        <v>68</v>
      </c>
      <c r="AU8" s="130">
        <v>217</v>
      </c>
    </row>
    <row r="9" spans="1:47" ht="16.8">
      <c r="A9" s="131" t="s">
        <v>879</v>
      </c>
      <c r="B9" s="130">
        <v>10101</v>
      </c>
      <c r="C9" s="130">
        <v>5997</v>
      </c>
      <c r="D9" s="130">
        <v>4967</v>
      </c>
      <c r="E9" s="130">
        <v>5134</v>
      </c>
      <c r="F9" s="130">
        <v>2880</v>
      </c>
      <c r="G9" s="130">
        <v>4570</v>
      </c>
      <c r="H9" s="130">
        <v>1183</v>
      </c>
      <c r="I9" s="130">
        <v>1468</v>
      </c>
      <c r="J9" s="130">
        <v>8362</v>
      </c>
      <c r="K9" s="130">
        <v>1769</v>
      </c>
      <c r="L9" s="130">
        <v>830</v>
      </c>
      <c r="M9" s="130">
        <v>1518</v>
      </c>
      <c r="N9" s="130">
        <v>858</v>
      </c>
      <c r="O9" s="130">
        <v>1933</v>
      </c>
      <c r="P9" s="130">
        <v>1281</v>
      </c>
      <c r="Q9" s="130">
        <v>1258</v>
      </c>
      <c r="R9" s="130">
        <v>2492</v>
      </c>
      <c r="S9" s="130">
        <v>3018</v>
      </c>
      <c r="T9" s="130">
        <v>511</v>
      </c>
      <c r="U9" s="130">
        <v>1469</v>
      </c>
      <c r="V9" s="130">
        <v>14271</v>
      </c>
      <c r="W9" s="130">
        <v>243</v>
      </c>
      <c r="X9" s="130">
        <v>39</v>
      </c>
      <c r="Y9" s="130">
        <v>92</v>
      </c>
      <c r="Z9" s="130">
        <v>1344</v>
      </c>
      <c r="AA9" s="130">
        <v>143</v>
      </c>
      <c r="AB9" s="130">
        <v>595</v>
      </c>
      <c r="AC9" s="130">
        <v>660</v>
      </c>
      <c r="AD9" s="130">
        <v>1075</v>
      </c>
      <c r="AE9" s="130">
        <v>446</v>
      </c>
      <c r="AF9" s="130">
        <v>331</v>
      </c>
      <c r="AG9" s="130">
        <v>1903</v>
      </c>
      <c r="AH9" s="130">
        <v>144</v>
      </c>
      <c r="AI9" s="130">
        <v>1266</v>
      </c>
      <c r="AJ9" s="130">
        <v>1236</v>
      </c>
      <c r="AK9" s="130">
        <v>3215</v>
      </c>
      <c r="AL9" s="130">
        <v>3991</v>
      </c>
      <c r="AM9" s="130">
        <v>1583</v>
      </c>
      <c r="AN9" s="130">
        <v>119</v>
      </c>
      <c r="AO9" s="130">
        <v>7167</v>
      </c>
      <c r="AP9" s="130">
        <v>3584</v>
      </c>
      <c r="AQ9" s="130">
        <v>1</v>
      </c>
      <c r="AR9" s="130">
        <v>1</v>
      </c>
      <c r="AS9" s="130">
        <v>597</v>
      </c>
      <c r="AT9" s="130">
        <v>1342</v>
      </c>
      <c r="AU9" s="130">
        <v>2934</v>
      </c>
    </row>
    <row r="10" spans="1:47" ht="16.8">
      <c r="A10" s="131" t="s">
        <v>880</v>
      </c>
      <c r="B10" s="130">
        <v>3259</v>
      </c>
      <c r="C10" s="130">
        <v>1788</v>
      </c>
      <c r="D10" s="130">
        <v>1607</v>
      </c>
      <c r="E10" s="130">
        <v>1652</v>
      </c>
      <c r="F10" s="130">
        <v>940</v>
      </c>
      <c r="G10" s="130">
        <v>1304</v>
      </c>
      <c r="H10" s="130">
        <v>420</v>
      </c>
      <c r="I10" s="130">
        <v>595</v>
      </c>
      <c r="J10" s="130">
        <v>2887</v>
      </c>
      <c r="K10" s="130">
        <v>392</v>
      </c>
      <c r="L10" s="130">
        <v>195</v>
      </c>
      <c r="M10" s="130">
        <v>279</v>
      </c>
      <c r="N10" s="130">
        <v>401</v>
      </c>
      <c r="O10" s="130">
        <v>0</v>
      </c>
      <c r="P10" s="130">
        <v>629</v>
      </c>
      <c r="Q10" s="130">
        <v>454</v>
      </c>
      <c r="R10" s="130">
        <v>798</v>
      </c>
      <c r="S10" s="130">
        <v>996</v>
      </c>
      <c r="T10" s="130">
        <v>117</v>
      </c>
      <c r="U10" s="130">
        <v>239</v>
      </c>
      <c r="V10" s="130">
        <v>4332</v>
      </c>
      <c r="W10" s="130">
        <v>166</v>
      </c>
      <c r="X10" s="130">
        <v>36</v>
      </c>
      <c r="Y10" s="130">
        <v>28</v>
      </c>
      <c r="Z10" s="130">
        <v>453</v>
      </c>
      <c r="AA10" s="130">
        <v>85</v>
      </c>
      <c r="AB10" s="130">
        <v>163</v>
      </c>
      <c r="AC10" s="130">
        <v>364</v>
      </c>
      <c r="AD10" s="130">
        <v>278</v>
      </c>
      <c r="AE10" s="130">
        <v>102</v>
      </c>
      <c r="AF10" s="130">
        <v>124</v>
      </c>
      <c r="AG10" s="130">
        <v>621</v>
      </c>
      <c r="AH10" s="130">
        <v>108</v>
      </c>
      <c r="AI10" s="130">
        <v>370</v>
      </c>
      <c r="AJ10" s="130">
        <v>172</v>
      </c>
      <c r="AK10" s="130">
        <v>539</v>
      </c>
      <c r="AL10" s="130">
        <v>1506</v>
      </c>
      <c r="AM10" s="130">
        <v>667</v>
      </c>
      <c r="AN10" s="130">
        <v>30</v>
      </c>
      <c r="AO10" s="130">
        <v>2434</v>
      </c>
      <c r="AP10" s="130">
        <v>1378</v>
      </c>
      <c r="AQ10" s="130">
        <v>0</v>
      </c>
      <c r="AR10" s="130">
        <v>0</v>
      </c>
      <c r="AS10" s="130">
        <v>205</v>
      </c>
      <c r="AT10" s="130">
        <v>240</v>
      </c>
      <c r="AU10" s="130">
        <v>825</v>
      </c>
    </row>
    <row r="11" spans="1:47" ht="16.8">
      <c r="A11" s="131" t="s">
        <v>881</v>
      </c>
      <c r="B11" s="130">
        <v>1292</v>
      </c>
      <c r="C11" s="130">
        <v>716</v>
      </c>
      <c r="D11" s="130">
        <v>588</v>
      </c>
      <c r="E11" s="130">
        <v>704</v>
      </c>
      <c r="F11" s="130">
        <v>405</v>
      </c>
      <c r="G11" s="130">
        <v>529</v>
      </c>
      <c r="H11" s="130">
        <v>162</v>
      </c>
      <c r="I11" s="130">
        <v>196</v>
      </c>
      <c r="J11" s="130">
        <v>1140</v>
      </c>
      <c r="K11" s="130">
        <v>143</v>
      </c>
      <c r="L11" s="130">
        <v>45</v>
      </c>
      <c r="M11" s="130">
        <v>90</v>
      </c>
      <c r="N11" s="130">
        <v>177</v>
      </c>
      <c r="O11" s="130">
        <v>0</v>
      </c>
      <c r="P11" s="130">
        <v>133</v>
      </c>
      <c r="Q11" s="130">
        <v>144</v>
      </c>
      <c r="R11" s="130">
        <v>289</v>
      </c>
      <c r="S11" s="130">
        <v>500</v>
      </c>
      <c r="T11" s="130">
        <v>63</v>
      </c>
      <c r="U11" s="130">
        <v>141</v>
      </c>
      <c r="V11" s="130">
        <v>1820</v>
      </c>
      <c r="W11" s="130">
        <v>90</v>
      </c>
      <c r="X11" s="130">
        <v>5</v>
      </c>
      <c r="Y11" s="130">
        <v>8</v>
      </c>
      <c r="Z11" s="130">
        <v>160</v>
      </c>
      <c r="AA11" s="130">
        <v>10</v>
      </c>
      <c r="AB11" s="130">
        <v>54</v>
      </c>
      <c r="AC11" s="130">
        <v>110</v>
      </c>
      <c r="AD11" s="130">
        <v>198</v>
      </c>
      <c r="AE11" s="130">
        <v>39</v>
      </c>
      <c r="AF11" s="130">
        <v>34</v>
      </c>
      <c r="AG11" s="130">
        <v>234</v>
      </c>
      <c r="AH11" s="130">
        <v>14</v>
      </c>
      <c r="AI11" s="130">
        <v>122</v>
      </c>
      <c r="AJ11" s="130">
        <v>106</v>
      </c>
      <c r="AK11" s="130">
        <v>19</v>
      </c>
      <c r="AL11" s="130">
        <v>1014</v>
      </c>
      <c r="AM11" s="130">
        <v>26</v>
      </c>
      <c r="AN11" s="130">
        <v>11</v>
      </c>
      <c r="AO11" s="130">
        <v>982</v>
      </c>
      <c r="AP11" s="130">
        <v>546</v>
      </c>
      <c r="AQ11" s="130">
        <v>0</v>
      </c>
      <c r="AR11" s="130">
        <v>0</v>
      </c>
      <c r="AS11" s="130">
        <v>70</v>
      </c>
      <c r="AT11" s="130">
        <v>79</v>
      </c>
      <c r="AU11" s="130">
        <v>310</v>
      </c>
    </row>
    <row r="12" spans="1:47" ht="16.8">
      <c r="A12" s="131" t="s">
        <v>882</v>
      </c>
      <c r="B12" s="130">
        <v>1028</v>
      </c>
      <c r="C12" s="130">
        <v>540</v>
      </c>
      <c r="D12" s="130">
        <v>490</v>
      </c>
      <c r="E12" s="130">
        <v>538</v>
      </c>
      <c r="F12" s="130">
        <v>269</v>
      </c>
      <c r="G12" s="130">
        <v>461</v>
      </c>
      <c r="H12" s="130">
        <v>140</v>
      </c>
      <c r="I12" s="130">
        <v>158</v>
      </c>
      <c r="J12" s="130">
        <v>911</v>
      </c>
      <c r="K12" s="130">
        <v>128</v>
      </c>
      <c r="L12" s="130">
        <v>59</v>
      </c>
      <c r="M12" s="130">
        <v>91</v>
      </c>
      <c r="N12" s="130">
        <v>125</v>
      </c>
      <c r="O12" s="130">
        <v>0</v>
      </c>
      <c r="P12" s="130">
        <v>145</v>
      </c>
      <c r="Q12" s="130">
        <v>115</v>
      </c>
      <c r="R12" s="130">
        <v>243</v>
      </c>
      <c r="S12" s="130">
        <v>385</v>
      </c>
      <c r="T12" s="130">
        <v>36</v>
      </c>
      <c r="U12" s="130">
        <v>100</v>
      </c>
      <c r="V12" s="130">
        <v>1412</v>
      </c>
      <c r="W12" s="130">
        <v>58</v>
      </c>
      <c r="X12" s="130">
        <v>9</v>
      </c>
      <c r="Y12" s="130">
        <v>10</v>
      </c>
      <c r="Z12" s="130">
        <v>127</v>
      </c>
      <c r="AA12" s="130">
        <v>12</v>
      </c>
      <c r="AB12" s="130">
        <v>60</v>
      </c>
      <c r="AC12" s="130">
        <v>70</v>
      </c>
      <c r="AD12" s="130">
        <v>126</v>
      </c>
      <c r="AE12" s="130">
        <v>31</v>
      </c>
      <c r="AF12" s="130">
        <v>47</v>
      </c>
      <c r="AG12" s="130">
        <v>209</v>
      </c>
      <c r="AH12" s="130">
        <v>8</v>
      </c>
      <c r="AI12" s="130">
        <v>102</v>
      </c>
      <c r="AJ12" s="130">
        <v>103</v>
      </c>
      <c r="AK12" s="130">
        <v>119</v>
      </c>
      <c r="AL12" s="130">
        <v>589</v>
      </c>
      <c r="AM12" s="130">
        <v>140</v>
      </c>
      <c r="AN12" s="130">
        <v>16</v>
      </c>
      <c r="AO12" s="130">
        <v>797</v>
      </c>
      <c r="AP12" s="130">
        <v>460</v>
      </c>
      <c r="AQ12" s="130">
        <v>0</v>
      </c>
      <c r="AR12" s="130">
        <v>0</v>
      </c>
      <c r="AS12" s="130">
        <v>76</v>
      </c>
      <c r="AT12" s="130">
        <v>79</v>
      </c>
      <c r="AU12" s="130">
        <v>231</v>
      </c>
    </row>
    <row r="13" spans="1:47" ht="16.8">
      <c r="A13" s="131" t="s">
        <v>883</v>
      </c>
      <c r="B13" s="130">
        <v>2111</v>
      </c>
      <c r="C13" s="130">
        <v>1141</v>
      </c>
      <c r="D13" s="130">
        <v>957</v>
      </c>
      <c r="E13" s="130">
        <v>1154</v>
      </c>
      <c r="F13" s="130">
        <v>588</v>
      </c>
      <c r="G13" s="130">
        <v>847</v>
      </c>
      <c r="H13" s="130">
        <v>277</v>
      </c>
      <c r="I13" s="130">
        <v>399</v>
      </c>
      <c r="J13" s="130">
        <v>1854</v>
      </c>
      <c r="K13" s="130">
        <v>255</v>
      </c>
      <c r="L13" s="130">
        <v>127</v>
      </c>
      <c r="M13" s="130">
        <v>175</v>
      </c>
      <c r="N13" s="130">
        <v>191</v>
      </c>
      <c r="O13" s="130">
        <v>0</v>
      </c>
      <c r="P13" s="130">
        <v>357</v>
      </c>
      <c r="Q13" s="130">
        <v>298</v>
      </c>
      <c r="R13" s="130">
        <v>457</v>
      </c>
      <c r="S13" s="130">
        <v>723</v>
      </c>
      <c r="T13" s="130">
        <v>98</v>
      </c>
      <c r="U13" s="130">
        <v>164</v>
      </c>
      <c r="V13" s="130">
        <v>2848</v>
      </c>
      <c r="W13" s="130">
        <v>96</v>
      </c>
      <c r="X13" s="130">
        <v>12</v>
      </c>
      <c r="Y13" s="130">
        <v>34</v>
      </c>
      <c r="Z13" s="130">
        <v>336</v>
      </c>
      <c r="AA13" s="130">
        <v>40</v>
      </c>
      <c r="AB13" s="130">
        <v>100</v>
      </c>
      <c r="AC13" s="130">
        <v>269</v>
      </c>
      <c r="AD13" s="130">
        <v>131</v>
      </c>
      <c r="AE13" s="130">
        <v>56</v>
      </c>
      <c r="AF13" s="130">
        <v>57</v>
      </c>
      <c r="AG13" s="130">
        <v>376</v>
      </c>
      <c r="AH13" s="130">
        <v>38</v>
      </c>
      <c r="AI13" s="130">
        <v>262</v>
      </c>
      <c r="AJ13" s="130">
        <v>148</v>
      </c>
      <c r="AK13" s="130">
        <v>459</v>
      </c>
      <c r="AL13" s="130">
        <v>1271</v>
      </c>
      <c r="AM13" s="130">
        <v>109</v>
      </c>
      <c r="AN13" s="130">
        <v>13</v>
      </c>
      <c r="AO13" s="130">
        <v>1646</v>
      </c>
      <c r="AP13" s="130">
        <v>958</v>
      </c>
      <c r="AQ13" s="130">
        <v>0</v>
      </c>
      <c r="AR13" s="130">
        <v>0</v>
      </c>
      <c r="AS13" s="130">
        <v>124</v>
      </c>
      <c r="AT13" s="130">
        <v>155</v>
      </c>
      <c r="AU13" s="130">
        <v>465</v>
      </c>
    </row>
    <row r="14" spans="1:47" ht="16.8">
      <c r="A14" s="131" t="s">
        <v>884</v>
      </c>
      <c r="B14" s="130">
        <v>1528</v>
      </c>
      <c r="C14" s="130">
        <v>765</v>
      </c>
      <c r="D14" s="130">
        <v>676</v>
      </c>
      <c r="E14" s="130">
        <v>852</v>
      </c>
      <c r="F14" s="130">
        <v>452</v>
      </c>
      <c r="G14" s="130">
        <v>673</v>
      </c>
      <c r="H14" s="130">
        <v>199</v>
      </c>
      <c r="I14" s="130">
        <v>204</v>
      </c>
      <c r="J14" s="130">
        <v>1343</v>
      </c>
      <c r="K14" s="130">
        <v>184</v>
      </c>
      <c r="L14" s="130">
        <v>69</v>
      </c>
      <c r="M14" s="130">
        <v>91</v>
      </c>
      <c r="N14" s="130">
        <v>164</v>
      </c>
      <c r="O14" s="130">
        <v>0</v>
      </c>
      <c r="P14" s="130">
        <v>193</v>
      </c>
      <c r="Q14" s="130">
        <v>217</v>
      </c>
      <c r="R14" s="130">
        <v>399</v>
      </c>
      <c r="S14" s="130">
        <v>526</v>
      </c>
      <c r="T14" s="130">
        <v>52</v>
      </c>
      <c r="U14" s="130">
        <v>131</v>
      </c>
      <c r="V14" s="130">
        <v>1976</v>
      </c>
      <c r="W14" s="130">
        <v>66</v>
      </c>
      <c r="X14" s="130">
        <v>5</v>
      </c>
      <c r="Y14" s="130">
        <v>23</v>
      </c>
      <c r="Z14" s="130">
        <v>195</v>
      </c>
      <c r="AA14" s="130">
        <v>28</v>
      </c>
      <c r="AB14" s="130">
        <v>89</v>
      </c>
      <c r="AC14" s="130">
        <v>90</v>
      </c>
      <c r="AD14" s="130">
        <v>117</v>
      </c>
      <c r="AE14" s="130">
        <v>51</v>
      </c>
      <c r="AF14" s="130">
        <v>49</v>
      </c>
      <c r="AG14" s="130">
        <v>307</v>
      </c>
      <c r="AH14" s="130">
        <v>15</v>
      </c>
      <c r="AI14" s="130">
        <v>213</v>
      </c>
      <c r="AJ14" s="130">
        <v>176</v>
      </c>
      <c r="AK14" s="130">
        <v>426</v>
      </c>
      <c r="AL14" s="130">
        <v>851</v>
      </c>
      <c r="AM14" s="130">
        <v>83</v>
      </c>
      <c r="AN14" s="130">
        <v>7</v>
      </c>
      <c r="AO14" s="130">
        <v>1178</v>
      </c>
      <c r="AP14" s="130">
        <v>706</v>
      </c>
      <c r="AQ14" s="130">
        <v>0</v>
      </c>
      <c r="AR14" s="130">
        <v>0</v>
      </c>
      <c r="AS14" s="130">
        <v>73</v>
      </c>
      <c r="AT14" s="130">
        <v>80</v>
      </c>
      <c r="AU14" s="130">
        <v>350</v>
      </c>
    </row>
    <row r="15" spans="1:47" ht="16.8">
      <c r="A15" s="131" t="s">
        <v>885</v>
      </c>
      <c r="B15" s="130">
        <v>26729</v>
      </c>
      <c r="C15" s="130">
        <v>15321</v>
      </c>
      <c r="D15" s="130">
        <v>13738</v>
      </c>
      <c r="E15" s="130">
        <v>12991</v>
      </c>
      <c r="F15" s="130">
        <v>8952</v>
      </c>
      <c r="G15" s="130">
        <v>11911</v>
      </c>
      <c r="H15" s="130">
        <v>2734</v>
      </c>
      <c r="I15" s="130">
        <v>3132</v>
      </c>
      <c r="J15" s="130">
        <v>22352</v>
      </c>
      <c r="K15" s="130">
        <v>4275</v>
      </c>
      <c r="L15" s="130">
        <v>1975</v>
      </c>
      <c r="M15" s="130">
        <v>4087</v>
      </c>
      <c r="N15" s="130">
        <v>2660</v>
      </c>
      <c r="O15" s="130">
        <v>4404</v>
      </c>
      <c r="P15" s="130">
        <v>6280</v>
      </c>
      <c r="Q15" s="130">
        <v>3384</v>
      </c>
      <c r="R15" s="130">
        <v>5750</v>
      </c>
      <c r="S15" s="130">
        <v>7084</v>
      </c>
      <c r="T15" s="130">
        <v>1056</v>
      </c>
      <c r="U15" s="130">
        <v>3021</v>
      </c>
      <c r="V15" s="130">
        <v>33556</v>
      </c>
      <c r="W15" s="130">
        <v>689</v>
      </c>
      <c r="X15" s="130">
        <v>217</v>
      </c>
      <c r="Y15" s="130">
        <v>312</v>
      </c>
      <c r="Z15" s="130">
        <v>3659</v>
      </c>
      <c r="AA15" s="130">
        <v>723</v>
      </c>
      <c r="AB15" s="130">
        <v>1875</v>
      </c>
      <c r="AC15" s="130">
        <v>2428</v>
      </c>
      <c r="AD15" s="130">
        <v>1568</v>
      </c>
      <c r="AE15" s="130">
        <v>818</v>
      </c>
      <c r="AF15" s="130">
        <v>827</v>
      </c>
      <c r="AG15" s="130">
        <v>5175</v>
      </c>
      <c r="AH15" s="130">
        <v>709</v>
      </c>
      <c r="AI15" s="130">
        <v>3256</v>
      </c>
      <c r="AJ15" s="130">
        <v>2721</v>
      </c>
      <c r="AK15" s="130">
        <v>5207</v>
      </c>
      <c r="AL15" s="130">
        <v>16129</v>
      </c>
      <c r="AM15" s="130">
        <v>2027</v>
      </c>
      <c r="AN15" s="130">
        <v>313</v>
      </c>
      <c r="AO15" s="130">
        <v>19730</v>
      </c>
      <c r="AP15" s="130">
        <v>9709</v>
      </c>
      <c r="AQ15" s="130">
        <v>2</v>
      </c>
      <c r="AR15" s="130">
        <v>0</v>
      </c>
      <c r="AS15" s="130">
        <v>1428</v>
      </c>
      <c r="AT15" s="130">
        <v>3580</v>
      </c>
      <c r="AU15" s="130">
        <v>6999</v>
      </c>
    </row>
    <row r="16" spans="1:47" ht="16.8">
      <c r="A16" s="131" t="s">
        <v>886</v>
      </c>
      <c r="B16" s="130">
        <v>2326</v>
      </c>
      <c r="C16" s="130">
        <v>1304</v>
      </c>
      <c r="D16" s="130">
        <v>1068</v>
      </c>
      <c r="E16" s="130">
        <v>1258</v>
      </c>
      <c r="F16" s="130">
        <v>667</v>
      </c>
      <c r="G16" s="130">
        <v>1007</v>
      </c>
      <c r="H16" s="130">
        <v>275</v>
      </c>
      <c r="I16" s="130">
        <v>377</v>
      </c>
      <c r="J16" s="130">
        <v>2014</v>
      </c>
      <c r="K16" s="130">
        <v>307</v>
      </c>
      <c r="L16" s="130">
        <v>130</v>
      </c>
      <c r="M16" s="130">
        <v>247</v>
      </c>
      <c r="N16" s="130">
        <v>298</v>
      </c>
      <c r="O16" s="130">
        <v>312</v>
      </c>
      <c r="P16" s="130">
        <v>261</v>
      </c>
      <c r="Q16" s="130">
        <v>273</v>
      </c>
      <c r="R16" s="130">
        <v>534</v>
      </c>
      <c r="S16" s="130">
        <v>880</v>
      </c>
      <c r="T16" s="130">
        <v>125</v>
      </c>
      <c r="U16" s="130">
        <v>238</v>
      </c>
      <c r="V16" s="130">
        <v>3374</v>
      </c>
      <c r="W16" s="130">
        <v>104</v>
      </c>
      <c r="X16" s="130">
        <v>14</v>
      </c>
      <c r="Y16" s="130">
        <v>27</v>
      </c>
      <c r="Z16" s="130">
        <v>361</v>
      </c>
      <c r="AA16" s="130">
        <v>32</v>
      </c>
      <c r="AB16" s="130">
        <v>129</v>
      </c>
      <c r="AC16" s="130">
        <v>189</v>
      </c>
      <c r="AD16" s="130">
        <v>208</v>
      </c>
      <c r="AE16" s="130">
        <v>93</v>
      </c>
      <c r="AF16" s="130">
        <v>75</v>
      </c>
      <c r="AG16" s="130">
        <v>425</v>
      </c>
      <c r="AH16" s="130">
        <v>38</v>
      </c>
      <c r="AI16" s="130">
        <v>213</v>
      </c>
      <c r="AJ16" s="130">
        <v>277</v>
      </c>
      <c r="AK16" s="130">
        <v>206</v>
      </c>
      <c r="AL16" s="130">
        <v>1632</v>
      </c>
      <c r="AM16" s="130">
        <v>85</v>
      </c>
      <c r="AN16" s="130">
        <v>84</v>
      </c>
      <c r="AO16" s="130">
        <v>1727</v>
      </c>
      <c r="AP16" s="130">
        <v>988</v>
      </c>
      <c r="AQ16" s="130">
        <v>1</v>
      </c>
      <c r="AR16" s="130">
        <v>0</v>
      </c>
      <c r="AS16" s="130">
        <v>113</v>
      </c>
      <c r="AT16" s="130">
        <v>211</v>
      </c>
      <c r="AU16" s="130">
        <v>599</v>
      </c>
    </row>
    <row r="17" spans="1:47" ht="16.8">
      <c r="A17" s="131" t="s">
        <v>887</v>
      </c>
      <c r="B17" s="130">
        <v>1218</v>
      </c>
      <c r="C17" s="130">
        <v>630</v>
      </c>
      <c r="D17" s="130">
        <v>557</v>
      </c>
      <c r="E17" s="130">
        <v>661</v>
      </c>
      <c r="F17" s="130">
        <v>332</v>
      </c>
      <c r="G17" s="130">
        <v>512</v>
      </c>
      <c r="H17" s="130">
        <v>168</v>
      </c>
      <c r="I17" s="130">
        <v>206</v>
      </c>
      <c r="J17" s="130">
        <v>1079</v>
      </c>
      <c r="K17" s="130">
        <v>143</v>
      </c>
      <c r="L17" s="130">
        <v>57</v>
      </c>
      <c r="M17" s="130">
        <v>105</v>
      </c>
      <c r="N17" s="130">
        <v>118</v>
      </c>
      <c r="O17" s="130">
        <v>0</v>
      </c>
      <c r="P17" s="130">
        <v>142</v>
      </c>
      <c r="Q17" s="130">
        <v>149</v>
      </c>
      <c r="R17" s="130">
        <v>324</v>
      </c>
      <c r="S17" s="130">
        <v>436</v>
      </c>
      <c r="T17" s="130">
        <v>47</v>
      </c>
      <c r="U17" s="130">
        <v>107</v>
      </c>
      <c r="V17" s="130">
        <v>1679</v>
      </c>
      <c r="W17" s="130">
        <v>70</v>
      </c>
      <c r="X17" s="130">
        <v>3</v>
      </c>
      <c r="Y17" s="130">
        <v>18</v>
      </c>
      <c r="Z17" s="130">
        <v>172</v>
      </c>
      <c r="AA17" s="130">
        <v>14</v>
      </c>
      <c r="AB17" s="130">
        <v>67</v>
      </c>
      <c r="AC17" s="130">
        <v>93</v>
      </c>
      <c r="AD17" s="130">
        <v>142</v>
      </c>
      <c r="AE17" s="130">
        <v>45</v>
      </c>
      <c r="AF17" s="130">
        <v>39</v>
      </c>
      <c r="AG17" s="130">
        <v>236</v>
      </c>
      <c r="AH17" s="130">
        <v>16</v>
      </c>
      <c r="AI17" s="130">
        <v>119</v>
      </c>
      <c r="AJ17" s="130">
        <v>105</v>
      </c>
      <c r="AK17" s="130">
        <v>16</v>
      </c>
      <c r="AL17" s="130">
        <v>998</v>
      </c>
      <c r="AM17" s="130">
        <v>39</v>
      </c>
      <c r="AN17" s="130">
        <v>15</v>
      </c>
      <c r="AO17" s="130">
        <v>902</v>
      </c>
      <c r="AP17" s="130">
        <v>533</v>
      </c>
      <c r="AQ17" s="130">
        <v>0</v>
      </c>
      <c r="AR17" s="130">
        <v>0</v>
      </c>
      <c r="AS17" s="130">
        <v>57</v>
      </c>
      <c r="AT17" s="130">
        <v>93</v>
      </c>
      <c r="AU17" s="130">
        <v>316</v>
      </c>
    </row>
    <row r="18" spans="1:47" ht="16.8">
      <c r="A18" s="131" t="s">
        <v>888</v>
      </c>
      <c r="B18" s="130">
        <v>4835</v>
      </c>
      <c r="C18" s="130">
        <v>2564</v>
      </c>
      <c r="D18" s="130">
        <v>2399</v>
      </c>
      <c r="E18" s="130">
        <v>2436</v>
      </c>
      <c r="F18" s="130">
        <v>1540</v>
      </c>
      <c r="G18" s="130">
        <v>2132</v>
      </c>
      <c r="H18" s="130">
        <v>504</v>
      </c>
      <c r="I18" s="130">
        <v>659</v>
      </c>
      <c r="J18" s="130">
        <v>4375</v>
      </c>
      <c r="K18" s="130">
        <v>507</v>
      </c>
      <c r="L18" s="130">
        <v>195</v>
      </c>
      <c r="M18" s="130">
        <v>473</v>
      </c>
      <c r="N18" s="130">
        <v>625</v>
      </c>
      <c r="O18" s="130">
        <v>481</v>
      </c>
      <c r="P18" s="130">
        <v>650</v>
      </c>
      <c r="Q18" s="130">
        <v>590</v>
      </c>
      <c r="R18" s="130">
        <v>1145</v>
      </c>
      <c r="S18" s="130">
        <v>1696</v>
      </c>
      <c r="T18" s="130">
        <v>164</v>
      </c>
      <c r="U18" s="130">
        <v>552</v>
      </c>
      <c r="V18" s="130">
        <v>6744</v>
      </c>
      <c r="W18" s="130">
        <v>226</v>
      </c>
      <c r="X18" s="130">
        <v>29</v>
      </c>
      <c r="Y18" s="130">
        <v>35</v>
      </c>
      <c r="Z18" s="130">
        <v>561</v>
      </c>
      <c r="AA18" s="130">
        <v>75</v>
      </c>
      <c r="AB18" s="130">
        <v>308</v>
      </c>
      <c r="AC18" s="130">
        <v>323</v>
      </c>
      <c r="AD18" s="130">
        <v>575</v>
      </c>
      <c r="AE18" s="130">
        <v>192</v>
      </c>
      <c r="AF18" s="130">
        <v>149</v>
      </c>
      <c r="AG18" s="130">
        <v>965</v>
      </c>
      <c r="AH18" s="130">
        <v>61</v>
      </c>
      <c r="AI18" s="130">
        <v>494</v>
      </c>
      <c r="AJ18" s="130">
        <v>513</v>
      </c>
      <c r="AK18" s="130">
        <v>50</v>
      </c>
      <c r="AL18" s="130">
        <v>3777</v>
      </c>
      <c r="AM18" s="130">
        <v>171</v>
      </c>
      <c r="AN18" s="130">
        <v>52</v>
      </c>
      <c r="AO18" s="130">
        <v>3714</v>
      </c>
      <c r="AP18" s="130">
        <v>2109</v>
      </c>
      <c r="AQ18" s="130">
        <v>0</v>
      </c>
      <c r="AR18" s="130">
        <v>0</v>
      </c>
      <c r="AS18" s="130">
        <v>261</v>
      </c>
      <c r="AT18" s="130">
        <v>389</v>
      </c>
      <c r="AU18" s="130">
        <v>1121</v>
      </c>
    </row>
    <row r="19" spans="1:47" ht="16.8">
      <c r="A19" s="131" t="s">
        <v>889</v>
      </c>
      <c r="B19" s="130">
        <v>2252</v>
      </c>
      <c r="C19" s="130">
        <v>1093</v>
      </c>
      <c r="D19" s="130">
        <v>1027</v>
      </c>
      <c r="E19" s="130">
        <v>1225</v>
      </c>
      <c r="F19" s="130">
        <v>662</v>
      </c>
      <c r="G19" s="130">
        <v>969</v>
      </c>
      <c r="H19" s="130">
        <v>272</v>
      </c>
      <c r="I19" s="130">
        <v>349</v>
      </c>
      <c r="J19" s="130">
        <v>2008</v>
      </c>
      <c r="K19" s="130">
        <v>251</v>
      </c>
      <c r="L19" s="130">
        <v>95</v>
      </c>
      <c r="M19" s="130">
        <v>116</v>
      </c>
      <c r="N19" s="130">
        <v>184</v>
      </c>
      <c r="O19" s="130">
        <v>0</v>
      </c>
      <c r="P19" s="130">
        <v>331</v>
      </c>
      <c r="Q19" s="130">
        <v>346</v>
      </c>
      <c r="R19" s="130">
        <v>611</v>
      </c>
      <c r="S19" s="130">
        <v>713</v>
      </c>
      <c r="T19" s="130">
        <v>63</v>
      </c>
      <c r="U19" s="130">
        <v>167</v>
      </c>
      <c r="V19" s="130">
        <v>2799</v>
      </c>
      <c r="W19" s="130">
        <v>67</v>
      </c>
      <c r="X19" s="130">
        <v>8</v>
      </c>
      <c r="Y19" s="130">
        <v>25</v>
      </c>
      <c r="Z19" s="130">
        <v>264</v>
      </c>
      <c r="AA19" s="130">
        <v>38</v>
      </c>
      <c r="AB19" s="130">
        <v>134</v>
      </c>
      <c r="AC19" s="130">
        <v>145</v>
      </c>
      <c r="AD19" s="130">
        <v>260</v>
      </c>
      <c r="AE19" s="130">
        <v>96</v>
      </c>
      <c r="AF19" s="130">
        <v>72</v>
      </c>
      <c r="AG19" s="130">
        <v>415</v>
      </c>
      <c r="AH19" s="130">
        <v>31</v>
      </c>
      <c r="AI19" s="130">
        <v>292</v>
      </c>
      <c r="AJ19" s="130">
        <v>252</v>
      </c>
      <c r="AK19" s="130">
        <v>332</v>
      </c>
      <c r="AL19" s="130">
        <v>1549</v>
      </c>
      <c r="AM19" s="130">
        <v>105</v>
      </c>
      <c r="AN19" s="130">
        <v>37</v>
      </c>
      <c r="AO19" s="130">
        <v>1695</v>
      </c>
      <c r="AP19" s="130">
        <v>1070</v>
      </c>
      <c r="AQ19" s="130">
        <v>0</v>
      </c>
      <c r="AR19" s="130">
        <v>0</v>
      </c>
      <c r="AS19" s="130">
        <v>75</v>
      </c>
      <c r="AT19" s="130">
        <v>107</v>
      </c>
      <c r="AU19" s="130">
        <v>557</v>
      </c>
    </row>
    <row r="20" spans="1:47" ht="16.8">
      <c r="A20" s="131" t="s">
        <v>890</v>
      </c>
      <c r="B20" s="130">
        <v>3987</v>
      </c>
      <c r="C20" s="130">
        <v>2075</v>
      </c>
      <c r="D20" s="130">
        <v>1856</v>
      </c>
      <c r="E20" s="130">
        <v>2131</v>
      </c>
      <c r="F20" s="130">
        <v>1141</v>
      </c>
      <c r="G20" s="130">
        <v>1700</v>
      </c>
      <c r="H20" s="130">
        <v>492</v>
      </c>
      <c r="I20" s="130">
        <v>654</v>
      </c>
      <c r="J20" s="130">
        <v>3486</v>
      </c>
      <c r="K20" s="130">
        <v>527</v>
      </c>
      <c r="L20" s="130">
        <v>206</v>
      </c>
      <c r="M20" s="130">
        <v>432</v>
      </c>
      <c r="N20" s="130">
        <v>385</v>
      </c>
      <c r="O20" s="130">
        <v>306</v>
      </c>
      <c r="P20" s="130">
        <v>425</v>
      </c>
      <c r="Q20" s="130">
        <v>464</v>
      </c>
      <c r="R20" s="130">
        <v>983</v>
      </c>
      <c r="S20" s="130">
        <v>1476</v>
      </c>
      <c r="T20" s="130">
        <v>190</v>
      </c>
      <c r="U20" s="130">
        <v>417</v>
      </c>
      <c r="V20" s="130">
        <v>5704</v>
      </c>
      <c r="W20" s="130">
        <v>206</v>
      </c>
      <c r="X20" s="130">
        <v>24</v>
      </c>
      <c r="Y20" s="130">
        <v>47</v>
      </c>
      <c r="Z20" s="130">
        <v>520</v>
      </c>
      <c r="AA20" s="130">
        <v>64</v>
      </c>
      <c r="AB20" s="130">
        <v>239</v>
      </c>
      <c r="AC20" s="130">
        <v>270</v>
      </c>
      <c r="AD20" s="130">
        <v>504</v>
      </c>
      <c r="AE20" s="130">
        <v>137</v>
      </c>
      <c r="AF20" s="130">
        <v>102</v>
      </c>
      <c r="AG20" s="130">
        <v>778</v>
      </c>
      <c r="AH20" s="130">
        <v>67</v>
      </c>
      <c r="AI20" s="130">
        <v>417</v>
      </c>
      <c r="AJ20" s="130">
        <v>379</v>
      </c>
      <c r="AK20" s="130">
        <v>41</v>
      </c>
      <c r="AL20" s="130">
        <v>3147</v>
      </c>
      <c r="AM20" s="130">
        <v>225</v>
      </c>
      <c r="AN20" s="130">
        <v>70</v>
      </c>
      <c r="AO20" s="130">
        <v>2948</v>
      </c>
      <c r="AP20" s="130">
        <v>1682</v>
      </c>
      <c r="AQ20" s="130">
        <v>1</v>
      </c>
      <c r="AR20" s="130">
        <v>0</v>
      </c>
      <c r="AS20" s="130">
        <v>215</v>
      </c>
      <c r="AT20" s="130">
        <v>367</v>
      </c>
      <c r="AU20" s="130">
        <v>1039</v>
      </c>
    </row>
    <row r="21" spans="1:47" ht="16.8">
      <c r="A21" s="131" t="s">
        <v>891</v>
      </c>
      <c r="B21" s="130">
        <v>2751</v>
      </c>
      <c r="C21" s="130">
        <v>1537</v>
      </c>
      <c r="D21" s="130">
        <v>1328</v>
      </c>
      <c r="E21" s="130">
        <v>1423</v>
      </c>
      <c r="F21" s="130">
        <v>794</v>
      </c>
      <c r="G21" s="130">
        <v>1187</v>
      </c>
      <c r="H21" s="130">
        <v>326</v>
      </c>
      <c r="I21" s="130">
        <v>444</v>
      </c>
      <c r="J21" s="130">
        <v>2307</v>
      </c>
      <c r="K21" s="130">
        <v>429</v>
      </c>
      <c r="L21" s="130">
        <v>182</v>
      </c>
      <c r="M21" s="130">
        <v>335</v>
      </c>
      <c r="N21" s="130">
        <v>250</v>
      </c>
      <c r="O21" s="130">
        <v>1</v>
      </c>
      <c r="P21" s="130">
        <v>286</v>
      </c>
      <c r="Q21" s="130">
        <v>304</v>
      </c>
      <c r="R21" s="130">
        <v>669</v>
      </c>
      <c r="S21" s="130">
        <v>1014</v>
      </c>
      <c r="T21" s="130">
        <v>188</v>
      </c>
      <c r="U21" s="130">
        <v>275</v>
      </c>
      <c r="V21" s="130">
        <v>4059</v>
      </c>
      <c r="W21" s="130">
        <v>142</v>
      </c>
      <c r="X21" s="130">
        <v>11</v>
      </c>
      <c r="Y21" s="130">
        <v>19</v>
      </c>
      <c r="Z21" s="130">
        <v>332</v>
      </c>
      <c r="AA21" s="130">
        <v>35</v>
      </c>
      <c r="AB21" s="130">
        <v>137</v>
      </c>
      <c r="AC21" s="130">
        <v>206</v>
      </c>
      <c r="AD21" s="130">
        <v>349</v>
      </c>
      <c r="AE21" s="130">
        <v>121</v>
      </c>
      <c r="AF21" s="130">
        <v>90</v>
      </c>
      <c r="AG21" s="130">
        <v>534</v>
      </c>
      <c r="AH21" s="130">
        <v>42</v>
      </c>
      <c r="AI21" s="130">
        <v>305</v>
      </c>
      <c r="AJ21" s="130">
        <v>243</v>
      </c>
      <c r="AK21" s="130">
        <v>301</v>
      </c>
      <c r="AL21" s="130">
        <v>1865</v>
      </c>
      <c r="AM21" s="130">
        <v>206</v>
      </c>
      <c r="AN21" s="130">
        <v>54</v>
      </c>
      <c r="AO21" s="130">
        <v>2066</v>
      </c>
      <c r="AP21" s="130">
        <v>1112</v>
      </c>
      <c r="AQ21" s="130">
        <v>1</v>
      </c>
      <c r="AR21" s="130">
        <v>0</v>
      </c>
      <c r="AS21" s="130">
        <v>200</v>
      </c>
      <c r="AT21" s="130">
        <v>288</v>
      </c>
      <c r="AU21" s="130">
        <v>685</v>
      </c>
    </row>
    <row r="22" spans="1:47" ht="16.8">
      <c r="A22" s="131" t="s">
        <v>892</v>
      </c>
      <c r="B22" s="130">
        <v>1665</v>
      </c>
      <c r="C22" s="130">
        <v>803</v>
      </c>
      <c r="D22" s="130">
        <v>795</v>
      </c>
      <c r="E22" s="130">
        <v>870</v>
      </c>
      <c r="F22" s="130">
        <v>460</v>
      </c>
      <c r="G22" s="130">
        <v>778</v>
      </c>
      <c r="H22" s="130">
        <v>200</v>
      </c>
      <c r="I22" s="130">
        <v>227</v>
      </c>
      <c r="J22" s="130">
        <v>1490</v>
      </c>
      <c r="K22" s="130">
        <v>181</v>
      </c>
      <c r="L22" s="130">
        <v>67</v>
      </c>
      <c r="M22" s="130">
        <v>107</v>
      </c>
      <c r="N22" s="130">
        <v>178</v>
      </c>
      <c r="O22" s="130">
        <v>0</v>
      </c>
      <c r="P22" s="130">
        <v>294</v>
      </c>
      <c r="Q22" s="130">
        <v>244</v>
      </c>
      <c r="R22" s="130">
        <v>401</v>
      </c>
      <c r="S22" s="130">
        <v>499</v>
      </c>
      <c r="T22" s="130">
        <v>71</v>
      </c>
      <c r="U22" s="130">
        <v>141</v>
      </c>
      <c r="V22" s="130">
        <v>2048</v>
      </c>
      <c r="W22" s="130">
        <v>77</v>
      </c>
      <c r="X22" s="130">
        <v>11</v>
      </c>
      <c r="Y22" s="130">
        <v>16</v>
      </c>
      <c r="Z22" s="130">
        <v>179</v>
      </c>
      <c r="AA22" s="130">
        <v>36</v>
      </c>
      <c r="AB22" s="130">
        <v>108</v>
      </c>
      <c r="AC22" s="130">
        <v>119</v>
      </c>
      <c r="AD22" s="130">
        <v>121</v>
      </c>
      <c r="AE22" s="130">
        <v>74</v>
      </c>
      <c r="AF22" s="130">
        <v>62</v>
      </c>
      <c r="AG22" s="130">
        <v>329</v>
      </c>
      <c r="AH22" s="130">
        <v>54</v>
      </c>
      <c r="AI22" s="130">
        <v>204</v>
      </c>
      <c r="AJ22" s="130">
        <v>141</v>
      </c>
      <c r="AK22" s="130">
        <v>549</v>
      </c>
      <c r="AL22" s="130">
        <v>705</v>
      </c>
      <c r="AM22" s="130">
        <v>229</v>
      </c>
      <c r="AN22" s="130">
        <v>16</v>
      </c>
      <c r="AO22" s="130">
        <v>1299</v>
      </c>
      <c r="AP22" s="130">
        <v>783</v>
      </c>
      <c r="AQ22" s="130">
        <v>0</v>
      </c>
      <c r="AR22" s="130">
        <v>2</v>
      </c>
      <c r="AS22" s="130">
        <v>87</v>
      </c>
      <c r="AT22" s="130">
        <v>89</v>
      </c>
      <c r="AU22" s="130">
        <v>366</v>
      </c>
    </row>
    <row r="23" spans="1:47" ht="16.8">
      <c r="A23" s="131" t="s">
        <v>893</v>
      </c>
      <c r="B23" s="130">
        <v>1499</v>
      </c>
      <c r="C23" s="130">
        <v>702</v>
      </c>
      <c r="D23" s="130">
        <v>699</v>
      </c>
      <c r="E23" s="130">
        <v>800</v>
      </c>
      <c r="F23" s="130">
        <v>444</v>
      </c>
      <c r="G23" s="130">
        <v>683</v>
      </c>
      <c r="H23" s="130">
        <v>151</v>
      </c>
      <c r="I23" s="130">
        <v>221</v>
      </c>
      <c r="J23" s="130">
        <v>1348</v>
      </c>
      <c r="K23" s="130">
        <v>165</v>
      </c>
      <c r="L23" s="130">
        <v>66</v>
      </c>
      <c r="M23" s="130">
        <v>76</v>
      </c>
      <c r="N23" s="130">
        <v>166</v>
      </c>
      <c r="O23" s="130">
        <v>0</v>
      </c>
      <c r="P23" s="130">
        <v>313</v>
      </c>
      <c r="Q23" s="130">
        <v>250</v>
      </c>
      <c r="R23" s="130">
        <v>372</v>
      </c>
      <c r="S23" s="130">
        <v>404</v>
      </c>
      <c r="T23" s="130">
        <v>40</v>
      </c>
      <c r="U23" s="130">
        <v>117</v>
      </c>
      <c r="V23" s="130">
        <v>1746</v>
      </c>
      <c r="W23" s="130">
        <v>57</v>
      </c>
      <c r="X23" s="130">
        <v>15</v>
      </c>
      <c r="Y23" s="130">
        <v>23</v>
      </c>
      <c r="Z23" s="130">
        <v>184</v>
      </c>
      <c r="AA23" s="130">
        <v>38</v>
      </c>
      <c r="AB23" s="130">
        <v>90</v>
      </c>
      <c r="AC23" s="130">
        <v>107</v>
      </c>
      <c r="AD23" s="130">
        <v>69</v>
      </c>
      <c r="AE23" s="130">
        <v>44</v>
      </c>
      <c r="AF23" s="130">
        <v>54</v>
      </c>
      <c r="AG23" s="130">
        <v>306</v>
      </c>
      <c r="AH23" s="130">
        <v>46</v>
      </c>
      <c r="AI23" s="130">
        <v>232</v>
      </c>
      <c r="AJ23" s="130">
        <v>134</v>
      </c>
      <c r="AK23" s="130">
        <v>365</v>
      </c>
      <c r="AL23" s="130">
        <v>924</v>
      </c>
      <c r="AM23" s="130">
        <v>75</v>
      </c>
      <c r="AN23" s="130">
        <v>6</v>
      </c>
      <c r="AO23" s="130">
        <v>1110</v>
      </c>
      <c r="AP23" s="130">
        <v>638</v>
      </c>
      <c r="AQ23" s="130">
        <v>0</v>
      </c>
      <c r="AR23" s="130">
        <v>0</v>
      </c>
      <c r="AS23" s="130">
        <v>81</v>
      </c>
      <c r="AT23" s="130">
        <v>66</v>
      </c>
      <c r="AU23" s="130">
        <v>389</v>
      </c>
    </row>
    <row r="24" spans="1:47" ht="16.8">
      <c r="A24" s="131" t="s">
        <v>894</v>
      </c>
      <c r="B24" s="130">
        <v>1679</v>
      </c>
      <c r="C24" s="130">
        <v>929</v>
      </c>
      <c r="D24" s="130">
        <v>787</v>
      </c>
      <c r="E24" s="130">
        <v>892</v>
      </c>
      <c r="F24" s="130">
        <v>492</v>
      </c>
      <c r="G24" s="130">
        <v>668</v>
      </c>
      <c r="H24" s="130">
        <v>217</v>
      </c>
      <c r="I24" s="130">
        <v>302</v>
      </c>
      <c r="J24" s="130">
        <v>1462</v>
      </c>
      <c r="K24" s="130">
        <v>205</v>
      </c>
      <c r="L24" s="130">
        <v>95</v>
      </c>
      <c r="M24" s="130">
        <v>129</v>
      </c>
      <c r="N24" s="130">
        <v>211</v>
      </c>
      <c r="O24" s="130">
        <v>0</v>
      </c>
      <c r="P24" s="130">
        <v>210</v>
      </c>
      <c r="Q24" s="130">
        <v>175</v>
      </c>
      <c r="R24" s="130">
        <v>402</v>
      </c>
      <c r="S24" s="130">
        <v>626</v>
      </c>
      <c r="T24" s="130">
        <v>62</v>
      </c>
      <c r="U24" s="130">
        <v>193</v>
      </c>
      <c r="V24" s="130">
        <v>2390</v>
      </c>
      <c r="W24" s="130">
        <v>131</v>
      </c>
      <c r="X24" s="130">
        <v>9</v>
      </c>
      <c r="Y24" s="130">
        <v>12</v>
      </c>
      <c r="Z24" s="130">
        <v>209</v>
      </c>
      <c r="AA24" s="130">
        <v>30</v>
      </c>
      <c r="AB24" s="130">
        <v>83</v>
      </c>
      <c r="AC24" s="130">
        <v>146</v>
      </c>
      <c r="AD24" s="130">
        <v>177</v>
      </c>
      <c r="AE24" s="130">
        <v>66</v>
      </c>
      <c r="AF24" s="130">
        <v>40</v>
      </c>
      <c r="AG24" s="130">
        <v>318</v>
      </c>
      <c r="AH24" s="130">
        <v>31</v>
      </c>
      <c r="AI24" s="130">
        <v>183</v>
      </c>
      <c r="AJ24" s="130">
        <v>124</v>
      </c>
      <c r="AK24" s="130">
        <v>361</v>
      </c>
      <c r="AL24" s="130">
        <v>857</v>
      </c>
      <c r="AM24" s="130">
        <v>240</v>
      </c>
      <c r="AN24" s="130">
        <v>38</v>
      </c>
      <c r="AO24" s="130">
        <v>1295</v>
      </c>
      <c r="AP24" s="130">
        <v>757</v>
      </c>
      <c r="AQ24" s="130">
        <v>0</v>
      </c>
      <c r="AR24" s="130">
        <v>0</v>
      </c>
      <c r="AS24" s="130">
        <v>91</v>
      </c>
      <c r="AT24" s="130">
        <v>106</v>
      </c>
      <c r="AU24" s="130">
        <v>384</v>
      </c>
    </row>
    <row r="25" spans="1:47" ht="16.8">
      <c r="A25" s="131" t="s">
        <v>895</v>
      </c>
      <c r="B25" s="130">
        <v>2076</v>
      </c>
      <c r="C25" s="130">
        <v>1120</v>
      </c>
      <c r="D25" s="130">
        <v>935</v>
      </c>
      <c r="E25" s="130">
        <v>1141</v>
      </c>
      <c r="F25" s="130">
        <v>634</v>
      </c>
      <c r="G25" s="130">
        <v>858</v>
      </c>
      <c r="H25" s="130">
        <v>282</v>
      </c>
      <c r="I25" s="130">
        <v>302</v>
      </c>
      <c r="J25" s="130">
        <v>1838</v>
      </c>
      <c r="K25" s="130">
        <v>241</v>
      </c>
      <c r="L25" s="130">
        <v>78</v>
      </c>
      <c r="M25" s="130">
        <v>166</v>
      </c>
      <c r="N25" s="130">
        <v>129</v>
      </c>
      <c r="O25" s="130">
        <v>127</v>
      </c>
      <c r="P25" s="130">
        <v>288</v>
      </c>
      <c r="Q25" s="130">
        <v>249</v>
      </c>
      <c r="R25" s="130">
        <v>505</v>
      </c>
      <c r="S25" s="130">
        <v>700</v>
      </c>
      <c r="T25" s="130">
        <v>106</v>
      </c>
      <c r="U25" s="130">
        <v>213</v>
      </c>
      <c r="V25" s="130">
        <v>2832</v>
      </c>
      <c r="W25" s="130">
        <v>77</v>
      </c>
      <c r="X25" s="130">
        <v>15</v>
      </c>
      <c r="Y25" s="130">
        <v>28</v>
      </c>
      <c r="Z25" s="130">
        <v>349</v>
      </c>
      <c r="AA25" s="130">
        <v>39</v>
      </c>
      <c r="AB25" s="130">
        <v>84</v>
      </c>
      <c r="AC25" s="130">
        <v>323</v>
      </c>
      <c r="AD25" s="130">
        <v>128</v>
      </c>
      <c r="AE25" s="130">
        <v>44</v>
      </c>
      <c r="AF25" s="130">
        <v>53</v>
      </c>
      <c r="AG25" s="130">
        <v>349</v>
      </c>
      <c r="AH25" s="130">
        <v>26</v>
      </c>
      <c r="AI25" s="130">
        <v>229</v>
      </c>
      <c r="AJ25" s="130">
        <v>199</v>
      </c>
      <c r="AK25" s="130">
        <v>91</v>
      </c>
      <c r="AL25" s="130">
        <v>1505</v>
      </c>
      <c r="AM25" s="130">
        <v>186</v>
      </c>
      <c r="AN25" s="130">
        <v>58</v>
      </c>
      <c r="AO25" s="130">
        <v>1586</v>
      </c>
      <c r="AP25" s="130">
        <v>947</v>
      </c>
      <c r="AQ25" s="130">
        <v>0</v>
      </c>
      <c r="AR25" s="130">
        <v>0</v>
      </c>
      <c r="AS25" s="130">
        <v>90</v>
      </c>
      <c r="AT25" s="130">
        <v>140</v>
      </c>
      <c r="AU25" s="130">
        <v>490</v>
      </c>
    </row>
    <row r="26" spans="1:47" ht="16.8">
      <c r="A26" s="131" t="s">
        <v>896</v>
      </c>
      <c r="B26" s="130">
        <v>2860</v>
      </c>
      <c r="C26" s="130">
        <v>1399</v>
      </c>
      <c r="D26" s="130">
        <v>1362</v>
      </c>
      <c r="E26" s="130">
        <v>1498</v>
      </c>
      <c r="F26" s="130">
        <v>830</v>
      </c>
      <c r="G26" s="130">
        <v>1215</v>
      </c>
      <c r="H26" s="130">
        <v>332</v>
      </c>
      <c r="I26" s="130">
        <v>483</v>
      </c>
      <c r="J26" s="130">
        <v>2621</v>
      </c>
      <c r="K26" s="130">
        <v>242</v>
      </c>
      <c r="L26" s="130">
        <v>88</v>
      </c>
      <c r="M26" s="130">
        <v>224</v>
      </c>
      <c r="N26" s="130">
        <v>332</v>
      </c>
      <c r="O26" s="130">
        <v>171</v>
      </c>
      <c r="P26" s="130">
        <v>462</v>
      </c>
      <c r="Q26" s="130">
        <v>381</v>
      </c>
      <c r="R26" s="130">
        <v>732</v>
      </c>
      <c r="S26" s="130">
        <v>929</v>
      </c>
      <c r="T26" s="130">
        <v>90</v>
      </c>
      <c r="U26" s="130">
        <v>246</v>
      </c>
      <c r="V26" s="130">
        <v>3817</v>
      </c>
      <c r="W26" s="130">
        <v>207</v>
      </c>
      <c r="X26" s="130">
        <v>24</v>
      </c>
      <c r="Y26" s="130">
        <v>23</v>
      </c>
      <c r="Z26" s="130">
        <v>362</v>
      </c>
      <c r="AA26" s="130">
        <v>47</v>
      </c>
      <c r="AB26" s="130">
        <v>142</v>
      </c>
      <c r="AC26" s="130">
        <v>248</v>
      </c>
      <c r="AD26" s="130">
        <v>312</v>
      </c>
      <c r="AE26" s="130">
        <v>110</v>
      </c>
      <c r="AF26" s="130">
        <v>90</v>
      </c>
      <c r="AG26" s="130">
        <v>544</v>
      </c>
      <c r="AH26" s="130">
        <v>76</v>
      </c>
      <c r="AI26" s="130">
        <v>261</v>
      </c>
      <c r="AJ26" s="130">
        <v>191</v>
      </c>
      <c r="AK26" s="130">
        <v>607</v>
      </c>
      <c r="AL26" s="130">
        <v>1281</v>
      </c>
      <c r="AM26" s="130">
        <v>453</v>
      </c>
      <c r="AN26" s="130">
        <v>31</v>
      </c>
      <c r="AO26" s="130">
        <v>2180</v>
      </c>
      <c r="AP26" s="130">
        <v>1265</v>
      </c>
      <c r="AQ26" s="130">
        <v>0</v>
      </c>
      <c r="AR26" s="130">
        <v>0</v>
      </c>
      <c r="AS26" s="130">
        <v>126</v>
      </c>
      <c r="AT26" s="130">
        <v>186</v>
      </c>
      <c r="AU26" s="130">
        <v>680</v>
      </c>
    </row>
    <row r="27" spans="1:47" ht="16.8">
      <c r="A27" s="131" t="s">
        <v>897</v>
      </c>
      <c r="B27" s="130">
        <v>1369</v>
      </c>
      <c r="C27" s="130">
        <v>667</v>
      </c>
      <c r="D27" s="130">
        <v>573</v>
      </c>
      <c r="E27" s="130">
        <v>796</v>
      </c>
      <c r="F27" s="130">
        <v>389</v>
      </c>
      <c r="G27" s="130">
        <v>576</v>
      </c>
      <c r="H27" s="130">
        <v>155</v>
      </c>
      <c r="I27" s="130">
        <v>249</v>
      </c>
      <c r="J27" s="130">
        <v>1256</v>
      </c>
      <c r="K27" s="130">
        <v>118</v>
      </c>
      <c r="L27" s="130">
        <v>43</v>
      </c>
      <c r="M27" s="130">
        <v>89</v>
      </c>
      <c r="N27" s="130">
        <v>158</v>
      </c>
      <c r="O27" s="130">
        <v>0</v>
      </c>
      <c r="P27" s="130">
        <v>128</v>
      </c>
      <c r="Q27" s="130">
        <v>152</v>
      </c>
      <c r="R27" s="130">
        <v>318</v>
      </c>
      <c r="S27" s="130">
        <v>549</v>
      </c>
      <c r="T27" s="130">
        <v>66</v>
      </c>
      <c r="U27" s="130">
        <v>146</v>
      </c>
      <c r="V27" s="130">
        <v>2011</v>
      </c>
      <c r="W27" s="130">
        <v>142</v>
      </c>
      <c r="X27" s="130">
        <v>5</v>
      </c>
      <c r="Y27" s="130">
        <v>11</v>
      </c>
      <c r="Z27" s="130">
        <v>172</v>
      </c>
      <c r="AA27" s="130">
        <v>11</v>
      </c>
      <c r="AB27" s="130">
        <v>75</v>
      </c>
      <c r="AC27" s="130">
        <v>88</v>
      </c>
      <c r="AD27" s="130">
        <v>157</v>
      </c>
      <c r="AE27" s="130">
        <v>45</v>
      </c>
      <c r="AF27" s="130">
        <v>40</v>
      </c>
      <c r="AG27" s="130">
        <v>254</v>
      </c>
      <c r="AH27" s="130">
        <v>8</v>
      </c>
      <c r="AI27" s="130">
        <v>123</v>
      </c>
      <c r="AJ27" s="130">
        <v>102</v>
      </c>
      <c r="AK27" s="130">
        <v>281</v>
      </c>
      <c r="AL27" s="130">
        <v>598</v>
      </c>
      <c r="AM27" s="130">
        <v>216</v>
      </c>
      <c r="AN27" s="130">
        <v>10</v>
      </c>
      <c r="AO27" s="130">
        <v>1058</v>
      </c>
      <c r="AP27" s="130">
        <v>629</v>
      </c>
      <c r="AQ27" s="130">
        <v>0</v>
      </c>
      <c r="AR27" s="130">
        <v>0</v>
      </c>
      <c r="AS27" s="130">
        <v>61</v>
      </c>
      <c r="AT27" s="130">
        <v>75</v>
      </c>
      <c r="AU27" s="130">
        <v>311</v>
      </c>
    </row>
    <row r="28" spans="1:47" ht="16.8">
      <c r="A28" s="131" t="s">
        <v>898</v>
      </c>
      <c r="B28" s="130">
        <v>10737</v>
      </c>
      <c r="C28" s="130">
        <v>5750</v>
      </c>
      <c r="D28" s="130">
        <v>4904</v>
      </c>
      <c r="E28" s="130">
        <v>5833</v>
      </c>
      <c r="F28" s="130">
        <v>3364</v>
      </c>
      <c r="G28" s="130">
        <v>4600</v>
      </c>
      <c r="H28" s="130">
        <v>1215</v>
      </c>
      <c r="I28" s="130">
        <v>1558</v>
      </c>
      <c r="J28" s="130">
        <v>9677</v>
      </c>
      <c r="K28" s="130">
        <v>1070</v>
      </c>
      <c r="L28" s="130">
        <v>411</v>
      </c>
      <c r="M28" s="130">
        <v>957</v>
      </c>
      <c r="N28" s="130">
        <v>1215</v>
      </c>
      <c r="O28" s="130">
        <v>851</v>
      </c>
      <c r="P28" s="130">
        <v>1692</v>
      </c>
      <c r="Q28" s="130">
        <v>1304</v>
      </c>
      <c r="R28" s="130">
        <v>2660</v>
      </c>
      <c r="S28" s="130">
        <v>3663</v>
      </c>
      <c r="T28" s="130">
        <v>458</v>
      </c>
      <c r="U28" s="130">
        <v>904</v>
      </c>
      <c r="V28" s="130">
        <v>14494</v>
      </c>
      <c r="W28" s="130">
        <v>415</v>
      </c>
      <c r="X28" s="130">
        <v>60</v>
      </c>
      <c r="Y28" s="130">
        <v>81</v>
      </c>
      <c r="Z28" s="130">
        <v>1341</v>
      </c>
      <c r="AA28" s="130">
        <v>182</v>
      </c>
      <c r="AB28" s="130">
        <v>761</v>
      </c>
      <c r="AC28" s="130">
        <v>950</v>
      </c>
      <c r="AD28" s="130">
        <v>1085</v>
      </c>
      <c r="AE28" s="130">
        <v>468</v>
      </c>
      <c r="AF28" s="130">
        <v>320</v>
      </c>
      <c r="AG28" s="130">
        <v>2312</v>
      </c>
      <c r="AH28" s="130">
        <v>125</v>
      </c>
      <c r="AI28" s="130">
        <v>1115</v>
      </c>
      <c r="AJ28" s="130">
        <v>794</v>
      </c>
      <c r="AK28" s="130">
        <v>1480</v>
      </c>
      <c r="AL28" s="130">
        <v>5799</v>
      </c>
      <c r="AM28" s="130">
        <v>1452</v>
      </c>
      <c r="AN28" s="130">
        <v>109</v>
      </c>
      <c r="AO28" s="130">
        <v>7892</v>
      </c>
      <c r="AP28" s="130">
        <v>4487</v>
      </c>
      <c r="AQ28" s="130">
        <v>1</v>
      </c>
      <c r="AR28" s="130">
        <v>2</v>
      </c>
      <c r="AS28" s="130">
        <v>480</v>
      </c>
      <c r="AT28" s="130">
        <v>816</v>
      </c>
      <c r="AU28" s="130">
        <v>2845</v>
      </c>
    </row>
    <row r="29" spans="1:47" ht="16.8">
      <c r="A29" s="131" t="s">
        <v>899</v>
      </c>
      <c r="B29" s="130">
        <v>679</v>
      </c>
      <c r="C29" s="130">
        <v>332</v>
      </c>
      <c r="D29" s="130">
        <v>312</v>
      </c>
      <c r="E29" s="130">
        <v>367</v>
      </c>
      <c r="F29" s="130">
        <v>187</v>
      </c>
      <c r="G29" s="130">
        <v>296</v>
      </c>
      <c r="H29" s="130">
        <v>88</v>
      </c>
      <c r="I29" s="130">
        <v>108</v>
      </c>
      <c r="J29" s="130">
        <v>601</v>
      </c>
      <c r="K29" s="130">
        <v>77</v>
      </c>
      <c r="L29" s="130">
        <v>34</v>
      </c>
      <c r="M29" s="130">
        <v>57</v>
      </c>
      <c r="N29" s="130">
        <v>56</v>
      </c>
      <c r="O29" s="130">
        <v>0</v>
      </c>
      <c r="P29" s="130">
        <v>112</v>
      </c>
      <c r="Q29" s="130">
        <v>87</v>
      </c>
      <c r="R29" s="130">
        <v>141</v>
      </c>
      <c r="S29" s="130">
        <v>232</v>
      </c>
      <c r="T29" s="130">
        <v>35</v>
      </c>
      <c r="U29" s="130">
        <v>61</v>
      </c>
      <c r="V29" s="130">
        <v>936</v>
      </c>
      <c r="W29" s="130">
        <v>43</v>
      </c>
      <c r="X29" s="130">
        <v>3</v>
      </c>
      <c r="Y29" s="130">
        <v>4</v>
      </c>
      <c r="Z29" s="130">
        <v>65</v>
      </c>
      <c r="AA29" s="130">
        <v>17</v>
      </c>
      <c r="AB29" s="130">
        <v>25</v>
      </c>
      <c r="AC29" s="130">
        <v>53</v>
      </c>
      <c r="AD29" s="130">
        <v>95</v>
      </c>
      <c r="AE29" s="130">
        <v>23</v>
      </c>
      <c r="AF29" s="130">
        <v>19</v>
      </c>
      <c r="AG29" s="130">
        <v>123</v>
      </c>
      <c r="AH29" s="130">
        <v>36</v>
      </c>
      <c r="AI29" s="130">
        <v>79</v>
      </c>
      <c r="AJ29" s="130">
        <v>45</v>
      </c>
      <c r="AK29" s="130">
        <v>155</v>
      </c>
      <c r="AL29" s="130">
        <v>384</v>
      </c>
      <c r="AM29" s="130">
        <v>32</v>
      </c>
      <c r="AN29" s="130">
        <v>10</v>
      </c>
      <c r="AO29" s="130">
        <v>504</v>
      </c>
      <c r="AP29" s="130">
        <v>303</v>
      </c>
      <c r="AQ29" s="130">
        <v>0</v>
      </c>
      <c r="AR29" s="130">
        <v>0</v>
      </c>
      <c r="AS29" s="130">
        <v>43</v>
      </c>
      <c r="AT29" s="130">
        <v>49</v>
      </c>
      <c r="AU29" s="130">
        <v>175</v>
      </c>
    </row>
    <row r="30" spans="1:47" ht="16.8">
      <c r="A30" s="131" t="s">
        <v>900</v>
      </c>
      <c r="B30" s="130">
        <v>768</v>
      </c>
      <c r="C30" s="130">
        <v>457</v>
      </c>
      <c r="D30" s="130">
        <v>373</v>
      </c>
      <c r="E30" s="130">
        <v>395</v>
      </c>
      <c r="F30" s="130">
        <v>216</v>
      </c>
      <c r="G30" s="130">
        <v>301</v>
      </c>
      <c r="H30" s="130">
        <v>102</v>
      </c>
      <c r="I30" s="130">
        <v>149</v>
      </c>
      <c r="J30" s="130">
        <v>642</v>
      </c>
      <c r="K30" s="130">
        <v>117</v>
      </c>
      <c r="L30" s="130">
        <v>56</v>
      </c>
      <c r="M30" s="130">
        <v>86</v>
      </c>
      <c r="N30" s="130">
        <v>81</v>
      </c>
      <c r="O30" s="130">
        <v>2</v>
      </c>
      <c r="P30" s="130">
        <v>93</v>
      </c>
      <c r="Q30" s="130">
        <v>75</v>
      </c>
      <c r="R30" s="130">
        <v>180</v>
      </c>
      <c r="S30" s="130">
        <v>265</v>
      </c>
      <c r="T30" s="130">
        <v>28</v>
      </c>
      <c r="U30" s="130">
        <v>122</v>
      </c>
      <c r="V30" s="130">
        <v>1151</v>
      </c>
      <c r="W30" s="130">
        <v>47</v>
      </c>
      <c r="X30" s="130">
        <v>0</v>
      </c>
      <c r="Y30" s="130">
        <v>4</v>
      </c>
      <c r="Z30" s="130">
        <v>100</v>
      </c>
      <c r="AA30" s="130">
        <v>17</v>
      </c>
      <c r="AB30" s="130">
        <v>29</v>
      </c>
      <c r="AC30" s="130">
        <v>93</v>
      </c>
      <c r="AD30" s="130">
        <v>95</v>
      </c>
      <c r="AE30" s="130">
        <v>33</v>
      </c>
      <c r="AF30" s="130">
        <v>44</v>
      </c>
      <c r="AG30" s="130">
        <v>132</v>
      </c>
      <c r="AH30" s="130">
        <v>15</v>
      </c>
      <c r="AI30" s="130">
        <v>45</v>
      </c>
      <c r="AJ30" s="130">
        <v>65</v>
      </c>
      <c r="AK30" s="130">
        <v>231</v>
      </c>
      <c r="AL30" s="130">
        <v>431</v>
      </c>
      <c r="AM30" s="130">
        <v>31</v>
      </c>
      <c r="AN30" s="130">
        <v>6</v>
      </c>
      <c r="AO30" s="130">
        <v>603</v>
      </c>
      <c r="AP30" s="130">
        <v>346</v>
      </c>
      <c r="AQ30" s="130">
        <v>0</v>
      </c>
      <c r="AR30" s="130">
        <v>0</v>
      </c>
      <c r="AS30" s="130">
        <v>60</v>
      </c>
      <c r="AT30" s="130">
        <v>78</v>
      </c>
      <c r="AU30" s="130">
        <v>165</v>
      </c>
    </row>
    <row r="31" spans="1:47" ht="16.8">
      <c r="A31" s="131" t="s">
        <v>901</v>
      </c>
      <c r="B31" s="130">
        <v>2542</v>
      </c>
      <c r="C31" s="130">
        <v>1468</v>
      </c>
      <c r="D31" s="130">
        <v>1294</v>
      </c>
      <c r="E31" s="130">
        <v>1248</v>
      </c>
      <c r="F31" s="130">
        <v>780</v>
      </c>
      <c r="G31" s="130">
        <v>1080</v>
      </c>
      <c r="H31" s="130">
        <v>293</v>
      </c>
      <c r="I31" s="130">
        <v>389</v>
      </c>
      <c r="J31" s="130">
        <v>2183</v>
      </c>
      <c r="K31" s="130">
        <v>343</v>
      </c>
      <c r="L31" s="130">
        <v>148</v>
      </c>
      <c r="M31" s="130">
        <v>378</v>
      </c>
      <c r="N31" s="130">
        <v>272</v>
      </c>
      <c r="O31" s="130">
        <v>577</v>
      </c>
      <c r="P31" s="130">
        <v>197</v>
      </c>
      <c r="Q31" s="130">
        <v>241</v>
      </c>
      <c r="R31" s="130">
        <v>639</v>
      </c>
      <c r="S31" s="130">
        <v>1006</v>
      </c>
      <c r="T31" s="130">
        <v>137</v>
      </c>
      <c r="U31" s="130">
        <v>304</v>
      </c>
      <c r="V31" s="130">
        <v>3833</v>
      </c>
      <c r="W31" s="130">
        <v>172</v>
      </c>
      <c r="X31" s="130">
        <v>11</v>
      </c>
      <c r="Y31" s="130">
        <v>11</v>
      </c>
      <c r="Z31" s="130">
        <v>296</v>
      </c>
      <c r="AA31" s="130">
        <v>23</v>
      </c>
      <c r="AB31" s="130">
        <v>153</v>
      </c>
      <c r="AC31" s="130">
        <v>155</v>
      </c>
      <c r="AD31" s="130">
        <v>352</v>
      </c>
      <c r="AE31" s="130">
        <v>78</v>
      </c>
      <c r="AF31" s="130">
        <v>97</v>
      </c>
      <c r="AG31" s="130">
        <v>484</v>
      </c>
      <c r="AH31" s="130">
        <v>14</v>
      </c>
      <c r="AI31" s="130">
        <v>232</v>
      </c>
      <c r="AJ31" s="130">
        <v>304</v>
      </c>
      <c r="AK31" s="130">
        <v>258</v>
      </c>
      <c r="AL31" s="130">
        <v>1633</v>
      </c>
      <c r="AM31" s="130">
        <v>247</v>
      </c>
      <c r="AN31" s="130">
        <v>43</v>
      </c>
      <c r="AO31" s="130">
        <v>1909</v>
      </c>
      <c r="AP31" s="130">
        <v>1019</v>
      </c>
      <c r="AQ31" s="130">
        <v>0</v>
      </c>
      <c r="AR31" s="130">
        <v>1</v>
      </c>
      <c r="AS31" s="130">
        <v>144</v>
      </c>
      <c r="AT31" s="130">
        <v>329</v>
      </c>
      <c r="AU31" s="130">
        <v>633</v>
      </c>
    </row>
    <row r="32" spans="1:47" ht="16.8">
      <c r="A32" s="131" t="s">
        <v>902</v>
      </c>
      <c r="B32" s="130">
        <v>1902</v>
      </c>
      <c r="C32" s="130">
        <v>1092</v>
      </c>
      <c r="D32" s="130">
        <v>952</v>
      </c>
      <c r="E32" s="130">
        <v>950</v>
      </c>
      <c r="F32" s="130">
        <v>614</v>
      </c>
      <c r="G32" s="130">
        <v>770</v>
      </c>
      <c r="H32" s="130">
        <v>248</v>
      </c>
      <c r="I32" s="130">
        <v>270</v>
      </c>
      <c r="J32" s="130">
        <v>1581</v>
      </c>
      <c r="K32" s="130">
        <v>255</v>
      </c>
      <c r="L32" s="130">
        <v>120</v>
      </c>
      <c r="M32" s="130">
        <v>274</v>
      </c>
      <c r="N32" s="130">
        <v>182</v>
      </c>
      <c r="O32" s="130">
        <v>128</v>
      </c>
      <c r="P32" s="130">
        <v>185</v>
      </c>
      <c r="Q32" s="130">
        <v>189</v>
      </c>
      <c r="R32" s="130">
        <v>436</v>
      </c>
      <c r="S32" s="130">
        <v>766</v>
      </c>
      <c r="T32" s="130">
        <v>91</v>
      </c>
      <c r="U32" s="130">
        <v>212</v>
      </c>
      <c r="V32" s="130">
        <v>2769</v>
      </c>
      <c r="W32" s="130">
        <v>88</v>
      </c>
      <c r="X32" s="130">
        <v>6</v>
      </c>
      <c r="Y32" s="130">
        <v>8</v>
      </c>
      <c r="Z32" s="130">
        <v>215</v>
      </c>
      <c r="AA32" s="130">
        <v>17</v>
      </c>
      <c r="AB32" s="130">
        <v>113</v>
      </c>
      <c r="AC32" s="130">
        <v>122</v>
      </c>
      <c r="AD32" s="130">
        <v>269</v>
      </c>
      <c r="AE32" s="130">
        <v>51</v>
      </c>
      <c r="AF32" s="130">
        <v>97</v>
      </c>
      <c r="AG32" s="130">
        <v>377</v>
      </c>
      <c r="AH32" s="130">
        <v>23</v>
      </c>
      <c r="AI32" s="130">
        <v>171</v>
      </c>
      <c r="AJ32" s="130">
        <v>161</v>
      </c>
      <c r="AK32" s="130">
        <v>280</v>
      </c>
      <c r="AL32" s="130">
        <v>1064</v>
      </c>
      <c r="AM32" s="130">
        <v>137</v>
      </c>
      <c r="AN32" s="130">
        <v>43</v>
      </c>
      <c r="AO32" s="130">
        <v>1430</v>
      </c>
      <c r="AP32" s="130">
        <v>731</v>
      </c>
      <c r="AQ32" s="130">
        <v>0</v>
      </c>
      <c r="AR32" s="130">
        <v>0</v>
      </c>
      <c r="AS32" s="130">
        <v>125</v>
      </c>
      <c r="AT32" s="130">
        <v>227</v>
      </c>
      <c r="AU32" s="130">
        <v>472</v>
      </c>
    </row>
    <row r="33" spans="1:47" ht="16.8">
      <c r="A33" s="131" t="s">
        <v>903</v>
      </c>
      <c r="B33" s="130">
        <v>2320</v>
      </c>
      <c r="C33" s="130">
        <v>1123</v>
      </c>
      <c r="D33" s="130">
        <v>1011</v>
      </c>
      <c r="E33" s="130">
        <v>1309</v>
      </c>
      <c r="F33" s="130">
        <v>684</v>
      </c>
      <c r="G33" s="130">
        <v>1003</v>
      </c>
      <c r="H33" s="130">
        <v>248</v>
      </c>
      <c r="I33" s="130">
        <v>385</v>
      </c>
      <c r="J33" s="130">
        <v>1987</v>
      </c>
      <c r="K33" s="130">
        <v>315</v>
      </c>
      <c r="L33" s="130">
        <v>136</v>
      </c>
      <c r="M33" s="130">
        <v>204</v>
      </c>
      <c r="N33" s="130">
        <v>193</v>
      </c>
      <c r="O33" s="130">
        <v>0</v>
      </c>
      <c r="P33" s="130">
        <v>267</v>
      </c>
      <c r="Q33" s="130">
        <v>289</v>
      </c>
      <c r="R33" s="130">
        <v>646</v>
      </c>
      <c r="S33" s="130">
        <v>808</v>
      </c>
      <c r="T33" s="130">
        <v>78</v>
      </c>
      <c r="U33" s="130">
        <v>219</v>
      </c>
      <c r="V33" s="130">
        <v>3154</v>
      </c>
      <c r="W33" s="130">
        <v>143</v>
      </c>
      <c r="X33" s="130">
        <v>22</v>
      </c>
      <c r="Y33" s="130">
        <v>15</v>
      </c>
      <c r="Z33" s="130">
        <v>307</v>
      </c>
      <c r="AA33" s="130">
        <v>38</v>
      </c>
      <c r="AB33" s="130">
        <v>155</v>
      </c>
      <c r="AC33" s="130">
        <v>127</v>
      </c>
      <c r="AD33" s="130">
        <v>238</v>
      </c>
      <c r="AE33" s="130">
        <v>117</v>
      </c>
      <c r="AF33" s="130">
        <v>77</v>
      </c>
      <c r="AG33" s="130">
        <v>507</v>
      </c>
      <c r="AH33" s="130">
        <v>26</v>
      </c>
      <c r="AI33" s="130">
        <v>232</v>
      </c>
      <c r="AJ33" s="130">
        <v>163</v>
      </c>
      <c r="AK33" s="130">
        <v>482</v>
      </c>
      <c r="AL33" s="130">
        <v>1537</v>
      </c>
      <c r="AM33" s="130">
        <v>67</v>
      </c>
      <c r="AN33" s="130">
        <v>22</v>
      </c>
      <c r="AO33" s="130">
        <v>1771</v>
      </c>
      <c r="AP33" s="130">
        <v>1077</v>
      </c>
      <c r="AQ33" s="130">
        <v>0</v>
      </c>
      <c r="AR33" s="130">
        <v>1</v>
      </c>
      <c r="AS33" s="130">
        <v>108</v>
      </c>
      <c r="AT33" s="130">
        <v>176</v>
      </c>
      <c r="AU33" s="130">
        <v>549</v>
      </c>
    </row>
    <row r="34" spans="1:47" ht="16.8">
      <c r="A34" s="131" t="s">
        <v>904</v>
      </c>
      <c r="B34" s="130">
        <v>3398</v>
      </c>
      <c r="C34" s="130">
        <v>1794</v>
      </c>
      <c r="D34" s="130">
        <v>1611</v>
      </c>
      <c r="E34" s="130">
        <v>1787</v>
      </c>
      <c r="F34" s="130">
        <v>975</v>
      </c>
      <c r="G34" s="130">
        <v>1467</v>
      </c>
      <c r="H34" s="130">
        <v>449</v>
      </c>
      <c r="I34" s="130">
        <v>507</v>
      </c>
      <c r="J34" s="130">
        <v>2906</v>
      </c>
      <c r="K34" s="130">
        <v>470</v>
      </c>
      <c r="L34" s="130">
        <v>216</v>
      </c>
      <c r="M34" s="130">
        <v>469</v>
      </c>
      <c r="N34" s="130">
        <v>479</v>
      </c>
      <c r="O34" s="130">
        <v>0</v>
      </c>
      <c r="P34" s="130">
        <v>369</v>
      </c>
      <c r="Q34" s="130">
        <v>348</v>
      </c>
      <c r="R34" s="130">
        <v>802</v>
      </c>
      <c r="S34" s="130">
        <v>1257</v>
      </c>
      <c r="T34" s="130">
        <v>159</v>
      </c>
      <c r="U34" s="130">
        <v>442</v>
      </c>
      <c r="V34" s="130">
        <v>4949</v>
      </c>
      <c r="W34" s="130">
        <v>222</v>
      </c>
      <c r="X34" s="130">
        <v>30</v>
      </c>
      <c r="Y34" s="130">
        <v>14</v>
      </c>
      <c r="Z34" s="130">
        <v>394</v>
      </c>
      <c r="AA34" s="130">
        <v>54</v>
      </c>
      <c r="AB34" s="130">
        <v>167</v>
      </c>
      <c r="AC34" s="130">
        <v>246</v>
      </c>
      <c r="AD34" s="130">
        <v>466</v>
      </c>
      <c r="AE34" s="130">
        <v>118</v>
      </c>
      <c r="AF34" s="130">
        <v>138</v>
      </c>
      <c r="AG34" s="130">
        <v>691</v>
      </c>
      <c r="AH34" s="130">
        <v>55</v>
      </c>
      <c r="AI34" s="130">
        <v>255</v>
      </c>
      <c r="AJ34" s="130">
        <v>339</v>
      </c>
      <c r="AK34" s="130">
        <v>739</v>
      </c>
      <c r="AL34" s="130">
        <v>1921</v>
      </c>
      <c r="AM34" s="130">
        <v>178</v>
      </c>
      <c r="AN34" s="130">
        <v>78</v>
      </c>
      <c r="AO34" s="130">
        <v>2616</v>
      </c>
      <c r="AP34" s="130">
        <v>1379</v>
      </c>
      <c r="AQ34" s="130">
        <v>1</v>
      </c>
      <c r="AR34" s="130">
        <v>0</v>
      </c>
      <c r="AS34" s="130">
        <v>219</v>
      </c>
      <c r="AT34" s="130">
        <v>396</v>
      </c>
      <c r="AU34" s="130">
        <v>782</v>
      </c>
    </row>
    <row r="35" spans="1:47" ht="16.8">
      <c r="A35" s="131" t="s">
        <v>905</v>
      </c>
      <c r="B35" s="130">
        <v>562</v>
      </c>
      <c r="C35" s="130">
        <v>299</v>
      </c>
      <c r="D35" s="130">
        <v>270</v>
      </c>
      <c r="E35" s="130">
        <v>292</v>
      </c>
      <c r="F35" s="130">
        <v>170</v>
      </c>
      <c r="G35" s="130">
        <v>214</v>
      </c>
      <c r="H35" s="130">
        <v>72</v>
      </c>
      <c r="I35" s="130">
        <v>106</v>
      </c>
      <c r="J35" s="130">
        <v>464</v>
      </c>
      <c r="K35" s="130">
        <v>85</v>
      </c>
      <c r="L35" s="130">
        <v>32</v>
      </c>
      <c r="M35" s="130">
        <v>67</v>
      </c>
      <c r="N35" s="130">
        <v>53</v>
      </c>
      <c r="O35" s="130">
        <v>0</v>
      </c>
      <c r="P35" s="130">
        <v>58</v>
      </c>
      <c r="Q35" s="130">
        <v>57</v>
      </c>
      <c r="R35" s="130">
        <v>113</v>
      </c>
      <c r="S35" s="130">
        <v>242</v>
      </c>
      <c r="T35" s="130">
        <v>35</v>
      </c>
      <c r="U35" s="130">
        <v>54</v>
      </c>
      <c r="V35" s="130">
        <v>859</v>
      </c>
      <c r="W35" s="130">
        <v>43</v>
      </c>
      <c r="X35" s="130">
        <v>6</v>
      </c>
      <c r="Y35" s="130">
        <v>5</v>
      </c>
      <c r="Z35" s="130">
        <v>61</v>
      </c>
      <c r="AA35" s="130">
        <v>13</v>
      </c>
      <c r="AB35" s="130">
        <v>27</v>
      </c>
      <c r="AC35" s="130">
        <v>35</v>
      </c>
      <c r="AD35" s="130">
        <v>63</v>
      </c>
      <c r="AE35" s="130">
        <v>23</v>
      </c>
      <c r="AF35" s="130">
        <v>19</v>
      </c>
      <c r="AG35" s="130">
        <v>108</v>
      </c>
      <c r="AH35" s="130">
        <v>14</v>
      </c>
      <c r="AI35" s="130">
        <v>49</v>
      </c>
      <c r="AJ35" s="130">
        <v>42</v>
      </c>
      <c r="AK35" s="130">
        <v>96</v>
      </c>
      <c r="AL35" s="130">
        <v>318</v>
      </c>
      <c r="AM35" s="130">
        <v>32</v>
      </c>
      <c r="AN35" s="130">
        <v>10</v>
      </c>
      <c r="AO35" s="130">
        <v>437</v>
      </c>
      <c r="AP35" s="130">
        <v>249</v>
      </c>
      <c r="AQ35" s="130">
        <v>0</v>
      </c>
      <c r="AR35" s="130">
        <v>0</v>
      </c>
      <c r="AS35" s="130">
        <v>29</v>
      </c>
      <c r="AT35" s="130">
        <v>56</v>
      </c>
      <c r="AU35" s="130">
        <v>125</v>
      </c>
    </row>
    <row r="36" spans="1:47" ht="16.8">
      <c r="A36" s="131" t="s">
        <v>906</v>
      </c>
      <c r="B36" s="130">
        <v>5260</v>
      </c>
      <c r="C36" s="130">
        <v>2726</v>
      </c>
      <c r="D36" s="130">
        <v>2497</v>
      </c>
      <c r="E36" s="130">
        <v>2763</v>
      </c>
      <c r="F36" s="130">
        <v>1546</v>
      </c>
      <c r="G36" s="130">
        <v>2180</v>
      </c>
      <c r="H36" s="130">
        <v>651</v>
      </c>
      <c r="I36" s="130">
        <v>883</v>
      </c>
      <c r="J36" s="130">
        <v>4787</v>
      </c>
      <c r="K36" s="130">
        <v>484</v>
      </c>
      <c r="L36" s="130">
        <v>233</v>
      </c>
      <c r="M36" s="130">
        <v>440</v>
      </c>
      <c r="N36" s="130">
        <v>626</v>
      </c>
      <c r="O36" s="130">
        <v>142</v>
      </c>
      <c r="P36" s="130">
        <v>709</v>
      </c>
      <c r="Q36" s="130">
        <v>680</v>
      </c>
      <c r="R36" s="130">
        <v>1351</v>
      </c>
      <c r="S36" s="130">
        <v>1745</v>
      </c>
      <c r="T36" s="130">
        <v>221</v>
      </c>
      <c r="U36" s="130">
        <v>531</v>
      </c>
      <c r="V36" s="130">
        <v>7162</v>
      </c>
      <c r="W36" s="130">
        <v>353</v>
      </c>
      <c r="X36" s="130">
        <v>52</v>
      </c>
      <c r="Y36" s="130">
        <v>49</v>
      </c>
      <c r="Z36" s="130">
        <v>626</v>
      </c>
      <c r="AA36" s="130">
        <v>85</v>
      </c>
      <c r="AB36" s="130">
        <v>257</v>
      </c>
      <c r="AC36" s="130">
        <v>481</v>
      </c>
      <c r="AD36" s="130">
        <v>546</v>
      </c>
      <c r="AE36" s="130">
        <v>219</v>
      </c>
      <c r="AF36" s="130">
        <v>230</v>
      </c>
      <c r="AG36" s="130">
        <v>1070</v>
      </c>
      <c r="AH36" s="130">
        <v>95</v>
      </c>
      <c r="AI36" s="130">
        <v>513</v>
      </c>
      <c r="AJ36" s="130">
        <v>397</v>
      </c>
      <c r="AK36" s="130">
        <v>1070</v>
      </c>
      <c r="AL36" s="130">
        <v>2802</v>
      </c>
      <c r="AM36" s="130">
        <v>431</v>
      </c>
      <c r="AN36" s="130">
        <v>87</v>
      </c>
      <c r="AO36" s="130">
        <v>3930</v>
      </c>
      <c r="AP36" s="130">
        <v>2257</v>
      </c>
      <c r="AQ36" s="130">
        <v>2</v>
      </c>
      <c r="AR36" s="130">
        <v>0</v>
      </c>
      <c r="AS36" s="130">
        <v>308</v>
      </c>
      <c r="AT36" s="130">
        <v>366</v>
      </c>
      <c r="AU36" s="130">
        <v>1330</v>
      </c>
    </row>
    <row r="37" spans="1:47" ht="16.8">
      <c r="A37" s="131" t="s">
        <v>907</v>
      </c>
      <c r="B37" s="130">
        <v>1077</v>
      </c>
      <c r="C37" s="130">
        <v>658</v>
      </c>
      <c r="D37" s="130">
        <v>531</v>
      </c>
      <c r="E37" s="130">
        <v>546</v>
      </c>
      <c r="F37" s="130">
        <v>314</v>
      </c>
      <c r="G37" s="130">
        <v>451</v>
      </c>
      <c r="H37" s="130">
        <v>126</v>
      </c>
      <c r="I37" s="130">
        <v>186</v>
      </c>
      <c r="J37" s="130">
        <v>886</v>
      </c>
      <c r="K37" s="130">
        <v>166</v>
      </c>
      <c r="L37" s="130">
        <v>64</v>
      </c>
      <c r="M37" s="130">
        <v>176</v>
      </c>
      <c r="N37" s="130">
        <v>109</v>
      </c>
      <c r="O37" s="130">
        <v>0</v>
      </c>
      <c r="P37" s="130">
        <v>84</v>
      </c>
      <c r="Q37" s="130">
        <v>117</v>
      </c>
      <c r="R37" s="130">
        <v>218</v>
      </c>
      <c r="S37" s="130">
        <v>478</v>
      </c>
      <c r="T37" s="130">
        <v>58</v>
      </c>
      <c r="U37" s="130">
        <v>110</v>
      </c>
      <c r="V37" s="130">
        <v>1654</v>
      </c>
      <c r="W37" s="130">
        <v>120</v>
      </c>
      <c r="X37" s="130">
        <v>1</v>
      </c>
      <c r="Y37" s="130">
        <v>4</v>
      </c>
      <c r="Z37" s="130">
        <v>103</v>
      </c>
      <c r="AA37" s="130">
        <v>15</v>
      </c>
      <c r="AB37" s="130">
        <v>50</v>
      </c>
      <c r="AC37" s="130">
        <v>71</v>
      </c>
      <c r="AD37" s="130">
        <v>122</v>
      </c>
      <c r="AE37" s="130">
        <v>49</v>
      </c>
      <c r="AF37" s="130">
        <v>54</v>
      </c>
      <c r="AG37" s="130">
        <v>205</v>
      </c>
      <c r="AH37" s="130">
        <v>21</v>
      </c>
      <c r="AI37" s="130">
        <v>87</v>
      </c>
      <c r="AJ37" s="130">
        <v>104</v>
      </c>
      <c r="AK37" s="130">
        <v>140</v>
      </c>
      <c r="AL37" s="130">
        <v>656</v>
      </c>
      <c r="AM37" s="130">
        <v>69</v>
      </c>
      <c r="AN37" s="130">
        <v>21</v>
      </c>
      <c r="AO37" s="130">
        <v>839</v>
      </c>
      <c r="AP37" s="130">
        <v>430</v>
      </c>
      <c r="AQ37" s="130">
        <v>0</v>
      </c>
      <c r="AR37" s="130">
        <v>1</v>
      </c>
      <c r="AS37" s="130">
        <v>68</v>
      </c>
      <c r="AT37" s="130">
        <v>159</v>
      </c>
      <c r="AU37" s="130">
        <v>238</v>
      </c>
    </row>
    <row r="38" spans="1:47" ht="16.8">
      <c r="A38" s="131" t="s">
        <v>908</v>
      </c>
      <c r="B38" s="130">
        <v>913</v>
      </c>
      <c r="C38" s="130">
        <v>463</v>
      </c>
      <c r="D38" s="130">
        <v>426</v>
      </c>
      <c r="E38" s="130">
        <v>487</v>
      </c>
      <c r="F38" s="130">
        <v>227</v>
      </c>
      <c r="G38" s="130">
        <v>428</v>
      </c>
      <c r="H38" s="130">
        <v>102</v>
      </c>
      <c r="I38" s="130">
        <v>156</v>
      </c>
      <c r="J38" s="130">
        <v>798</v>
      </c>
      <c r="K38" s="130">
        <v>102</v>
      </c>
      <c r="L38" s="130">
        <v>42</v>
      </c>
      <c r="M38" s="130">
        <v>57</v>
      </c>
      <c r="N38" s="130">
        <v>87</v>
      </c>
      <c r="O38" s="130">
        <v>0</v>
      </c>
      <c r="P38" s="130">
        <v>183</v>
      </c>
      <c r="Q38" s="130">
        <v>144</v>
      </c>
      <c r="R38" s="130">
        <v>227</v>
      </c>
      <c r="S38" s="130">
        <v>249</v>
      </c>
      <c r="T38" s="130">
        <v>29</v>
      </c>
      <c r="U38" s="130">
        <v>74</v>
      </c>
      <c r="V38" s="130">
        <v>1063</v>
      </c>
      <c r="W38" s="130">
        <v>43</v>
      </c>
      <c r="X38" s="130">
        <v>11</v>
      </c>
      <c r="Y38" s="130">
        <v>14</v>
      </c>
      <c r="Z38" s="130">
        <v>98</v>
      </c>
      <c r="AA38" s="130">
        <v>23</v>
      </c>
      <c r="AB38" s="130">
        <v>47</v>
      </c>
      <c r="AC38" s="130">
        <v>74</v>
      </c>
      <c r="AD38" s="130">
        <v>49</v>
      </c>
      <c r="AE38" s="130">
        <v>34</v>
      </c>
      <c r="AF38" s="130">
        <v>29</v>
      </c>
      <c r="AG38" s="130">
        <v>203</v>
      </c>
      <c r="AH38" s="130">
        <v>27</v>
      </c>
      <c r="AI38" s="130">
        <v>110</v>
      </c>
      <c r="AJ38" s="130">
        <v>68</v>
      </c>
      <c r="AK38" s="130">
        <v>204</v>
      </c>
      <c r="AL38" s="130">
        <v>467</v>
      </c>
      <c r="AM38" s="130">
        <v>119</v>
      </c>
      <c r="AN38" s="130">
        <v>15</v>
      </c>
      <c r="AO38" s="130">
        <v>708</v>
      </c>
      <c r="AP38" s="130">
        <v>404</v>
      </c>
      <c r="AQ38" s="130">
        <v>0</v>
      </c>
      <c r="AR38" s="130">
        <v>0</v>
      </c>
      <c r="AS38" s="130">
        <v>41</v>
      </c>
      <c r="AT38" s="130">
        <v>48</v>
      </c>
      <c r="AU38" s="130">
        <v>205</v>
      </c>
    </row>
    <row r="39" spans="1:47" ht="16.8">
      <c r="A39" s="131" t="s">
        <v>909</v>
      </c>
      <c r="B39" s="130">
        <v>1634</v>
      </c>
      <c r="C39" s="130">
        <v>823</v>
      </c>
      <c r="D39" s="130">
        <v>734</v>
      </c>
      <c r="E39" s="130">
        <v>900</v>
      </c>
      <c r="F39" s="130">
        <v>480</v>
      </c>
      <c r="G39" s="130">
        <v>742</v>
      </c>
      <c r="H39" s="130">
        <v>174</v>
      </c>
      <c r="I39" s="130">
        <v>238</v>
      </c>
      <c r="J39" s="130">
        <v>1437</v>
      </c>
      <c r="K39" s="130">
        <v>177</v>
      </c>
      <c r="L39" s="130">
        <v>65</v>
      </c>
      <c r="M39" s="130">
        <v>125</v>
      </c>
      <c r="N39" s="130">
        <v>204</v>
      </c>
      <c r="O39" s="130">
        <v>0</v>
      </c>
      <c r="P39" s="130">
        <v>232</v>
      </c>
      <c r="Q39" s="130">
        <v>180</v>
      </c>
      <c r="R39" s="130">
        <v>415</v>
      </c>
      <c r="S39" s="130">
        <v>583</v>
      </c>
      <c r="T39" s="130">
        <v>61</v>
      </c>
      <c r="U39" s="130">
        <v>156</v>
      </c>
      <c r="V39" s="130">
        <v>2175</v>
      </c>
      <c r="W39" s="130">
        <v>99</v>
      </c>
      <c r="X39" s="130">
        <v>5</v>
      </c>
      <c r="Y39" s="130">
        <v>13</v>
      </c>
      <c r="Z39" s="130">
        <v>173</v>
      </c>
      <c r="AA39" s="130">
        <v>24</v>
      </c>
      <c r="AB39" s="130">
        <v>109</v>
      </c>
      <c r="AC39" s="130">
        <v>106</v>
      </c>
      <c r="AD39" s="130">
        <v>139</v>
      </c>
      <c r="AE39" s="130">
        <v>70</v>
      </c>
      <c r="AF39" s="130">
        <v>70</v>
      </c>
      <c r="AG39" s="130">
        <v>352</v>
      </c>
      <c r="AH39" s="130">
        <v>37</v>
      </c>
      <c r="AI39" s="130">
        <v>153</v>
      </c>
      <c r="AJ39" s="130">
        <v>160</v>
      </c>
      <c r="AK39" s="130">
        <v>366</v>
      </c>
      <c r="AL39" s="130">
        <v>921</v>
      </c>
      <c r="AM39" s="130">
        <v>126</v>
      </c>
      <c r="AN39" s="130">
        <v>22</v>
      </c>
      <c r="AO39" s="130">
        <v>1246</v>
      </c>
      <c r="AP39" s="130">
        <v>724</v>
      </c>
      <c r="AQ39" s="130">
        <v>0</v>
      </c>
      <c r="AR39" s="130">
        <v>0</v>
      </c>
      <c r="AS39" s="130">
        <v>84</v>
      </c>
      <c r="AT39" s="130">
        <v>103</v>
      </c>
      <c r="AU39" s="130">
        <v>388</v>
      </c>
    </row>
    <row r="40" spans="1:47" ht="16.8">
      <c r="A40" s="131" t="s">
        <v>910</v>
      </c>
      <c r="B40" s="130">
        <v>5369</v>
      </c>
      <c r="C40" s="130">
        <v>2898</v>
      </c>
      <c r="D40" s="130">
        <v>2579</v>
      </c>
      <c r="E40" s="130">
        <v>2790</v>
      </c>
      <c r="F40" s="130">
        <v>1670</v>
      </c>
      <c r="G40" s="130">
        <v>2215</v>
      </c>
      <c r="H40" s="130">
        <v>668</v>
      </c>
      <c r="I40" s="130">
        <v>816</v>
      </c>
      <c r="J40" s="130">
        <v>4632</v>
      </c>
      <c r="K40" s="130">
        <v>668</v>
      </c>
      <c r="L40" s="130">
        <v>258</v>
      </c>
      <c r="M40" s="130">
        <v>692</v>
      </c>
      <c r="N40" s="130">
        <v>555</v>
      </c>
      <c r="O40" s="130">
        <v>287</v>
      </c>
      <c r="P40" s="130">
        <v>555</v>
      </c>
      <c r="Q40" s="130">
        <v>601</v>
      </c>
      <c r="R40" s="130">
        <v>1281</v>
      </c>
      <c r="S40" s="130">
        <v>2088</v>
      </c>
      <c r="T40" s="130">
        <v>291</v>
      </c>
      <c r="U40" s="130">
        <v>516</v>
      </c>
      <c r="V40" s="130">
        <v>7753</v>
      </c>
      <c r="W40" s="130">
        <v>319</v>
      </c>
      <c r="X40" s="130">
        <v>33</v>
      </c>
      <c r="Y40" s="130">
        <v>38</v>
      </c>
      <c r="Z40" s="130">
        <v>718</v>
      </c>
      <c r="AA40" s="130">
        <v>66</v>
      </c>
      <c r="AB40" s="130">
        <v>327</v>
      </c>
      <c r="AC40" s="130">
        <v>471</v>
      </c>
      <c r="AD40" s="130">
        <v>475</v>
      </c>
      <c r="AE40" s="130">
        <v>187</v>
      </c>
      <c r="AF40" s="130">
        <v>179</v>
      </c>
      <c r="AG40" s="130">
        <v>1072</v>
      </c>
      <c r="AH40" s="130">
        <v>63</v>
      </c>
      <c r="AI40" s="130">
        <v>535</v>
      </c>
      <c r="AJ40" s="130">
        <v>531</v>
      </c>
      <c r="AK40" s="130">
        <v>959</v>
      </c>
      <c r="AL40" s="130">
        <v>3031</v>
      </c>
      <c r="AM40" s="130">
        <v>588</v>
      </c>
      <c r="AN40" s="130">
        <v>99</v>
      </c>
      <c r="AO40" s="130">
        <v>4134</v>
      </c>
      <c r="AP40" s="130">
        <v>2219</v>
      </c>
      <c r="AQ40" s="130">
        <v>0</v>
      </c>
      <c r="AR40" s="130">
        <v>0</v>
      </c>
      <c r="AS40" s="130">
        <v>318</v>
      </c>
      <c r="AT40" s="130">
        <v>590</v>
      </c>
      <c r="AU40" s="130">
        <v>1235</v>
      </c>
    </row>
    <row r="41" spans="1:47" ht="16.8">
      <c r="A41" s="131" t="s">
        <v>911</v>
      </c>
      <c r="B41" s="130">
        <v>1472</v>
      </c>
      <c r="C41" s="130">
        <v>747</v>
      </c>
      <c r="D41" s="130">
        <v>656</v>
      </c>
      <c r="E41" s="130">
        <v>816</v>
      </c>
      <c r="F41" s="130">
        <v>502</v>
      </c>
      <c r="G41" s="130">
        <v>592</v>
      </c>
      <c r="H41" s="130">
        <v>177</v>
      </c>
      <c r="I41" s="130">
        <v>201</v>
      </c>
      <c r="J41" s="130">
        <v>1257</v>
      </c>
      <c r="K41" s="130">
        <v>198</v>
      </c>
      <c r="L41" s="130">
        <v>76</v>
      </c>
      <c r="M41" s="130">
        <v>199</v>
      </c>
      <c r="N41" s="130">
        <v>140</v>
      </c>
      <c r="O41" s="130">
        <v>0</v>
      </c>
      <c r="P41" s="130">
        <v>96</v>
      </c>
      <c r="Q41" s="130">
        <v>130</v>
      </c>
      <c r="R41" s="130">
        <v>402</v>
      </c>
      <c r="S41" s="130">
        <v>583</v>
      </c>
      <c r="T41" s="130">
        <v>102</v>
      </c>
      <c r="U41" s="130">
        <v>147</v>
      </c>
      <c r="V41" s="130">
        <v>2252</v>
      </c>
      <c r="W41" s="130">
        <v>96</v>
      </c>
      <c r="X41" s="130">
        <v>16</v>
      </c>
      <c r="Y41" s="130">
        <v>8</v>
      </c>
      <c r="Z41" s="130">
        <v>179</v>
      </c>
      <c r="AA41" s="130">
        <v>14</v>
      </c>
      <c r="AB41" s="130">
        <v>80</v>
      </c>
      <c r="AC41" s="130">
        <v>93</v>
      </c>
      <c r="AD41" s="130">
        <v>235</v>
      </c>
      <c r="AE41" s="130">
        <v>66</v>
      </c>
      <c r="AF41" s="130">
        <v>43</v>
      </c>
      <c r="AG41" s="130">
        <v>271</v>
      </c>
      <c r="AH41" s="130">
        <v>3</v>
      </c>
      <c r="AI41" s="130">
        <v>122</v>
      </c>
      <c r="AJ41" s="130">
        <v>145</v>
      </c>
      <c r="AK41" s="130">
        <v>175</v>
      </c>
      <c r="AL41" s="130">
        <v>726</v>
      </c>
      <c r="AM41" s="130">
        <v>357</v>
      </c>
      <c r="AN41" s="130">
        <v>24</v>
      </c>
      <c r="AO41" s="130">
        <v>1086</v>
      </c>
      <c r="AP41" s="130">
        <v>589</v>
      </c>
      <c r="AQ41" s="130">
        <v>0</v>
      </c>
      <c r="AR41" s="130">
        <v>0</v>
      </c>
      <c r="AS41" s="130">
        <v>80</v>
      </c>
      <c r="AT41" s="130">
        <v>162</v>
      </c>
      <c r="AU41" s="130">
        <v>386</v>
      </c>
    </row>
    <row r="42" spans="1:47" ht="16.8">
      <c r="A42" s="131" t="s">
        <v>912</v>
      </c>
      <c r="B42" s="130">
        <v>2137</v>
      </c>
      <c r="C42" s="130">
        <v>1119</v>
      </c>
      <c r="D42" s="130">
        <v>985</v>
      </c>
      <c r="E42" s="130">
        <v>1152</v>
      </c>
      <c r="F42" s="130">
        <v>647</v>
      </c>
      <c r="G42" s="130">
        <v>872</v>
      </c>
      <c r="H42" s="130">
        <v>284</v>
      </c>
      <c r="I42" s="130">
        <v>334</v>
      </c>
      <c r="J42" s="130">
        <v>1859</v>
      </c>
      <c r="K42" s="130">
        <v>268</v>
      </c>
      <c r="L42" s="130">
        <v>112</v>
      </c>
      <c r="M42" s="130">
        <v>272</v>
      </c>
      <c r="N42" s="130">
        <v>220</v>
      </c>
      <c r="O42" s="130">
        <v>0</v>
      </c>
      <c r="P42" s="130">
        <v>181</v>
      </c>
      <c r="Q42" s="130">
        <v>226</v>
      </c>
      <c r="R42" s="130">
        <v>534</v>
      </c>
      <c r="S42" s="130">
        <v>811</v>
      </c>
      <c r="T42" s="130">
        <v>123</v>
      </c>
      <c r="U42" s="130">
        <v>239</v>
      </c>
      <c r="V42" s="130">
        <v>3116</v>
      </c>
      <c r="W42" s="130">
        <v>133</v>
      </c>
      <c r="X42" s="130">
        <v>6</v>
      </c>
      <c r="Y42" s="130">
        <v>21</v>
      </c>
      <c r="Z42" s="130">
        <v>286</v>
      </c>
      <c r="AA42" s="130">
        <v>16</v>
      </c>
      <c r="AB42" s="130">
        <v>106</v>
      </c>
      <c r="AC42" s="130">
        <v>146</v>
      </c>
      <c r="AD42" s="130">
        <v>296</v>
      </c>
      <c r="AE42" s="130">
        <v>93</v>
      </c>
      <c r="AF42" s="130">
        <v>50</v>
      </c>
      <c r="AG42" s="130">
        <v>392</v>
      </c>
      <c r="AH42" s="130">
        <v>22</v>
      </c>
      <c r="AI42" s="130">
        <v>208</v>
      </c>
      <c r="AJ42" s="130">
        <v>195</v>
      </c>
      <c r="AK42" s="130">
        <v>322</v>
      </c>
      <c r="AL42" s="130">
        <v>1076</v>
      </c>
      <c r="AM42" s="130">
        <v>434</v>
      </c>
      <c r="AN42" s="130">
        <v>33</v>
      </c>
      <c r="AO42" s="130">
        <v>1561</v>
      </c>
      <c r="AP42" s="130">
        <v>860</v>
      </c>
      <c r="AQ42" s="130">
        <v>0</v>
      </c>
      <c r="AR42" s="130">
        <v>0</v>
      </c>
      <c r="AS42" s="130">
        <v>120</v>
      </c>
      <c r="AT42" s="130">
        <v>232</v>
      </c>
      <c r="AU42" s="130">
        <v>576</v>
      </c>
    </row>
    <row r="43" spans="1:47" ht="16.8">
      <c r="A43" s="131" t="s">
        <v>913</v>
      </c>
      <c r="B43" s="130">
        <v>2805</v>
      </c>
      <c r="C43" s="130">
        <v>1582</v>
      </c>
      <c r="D43" s="130">
        <v>1258</v>
      </c>
      <c r="E43" s="130">
        <v>1547</v>
      </c>
      <c r="F43" s="130">
        <v>880</v>
      </c>
      <c r="G43" s="130">
        <v>1141</v>
      </c>
      <c r="H43" s="130">
        <v>343</v>
      </c>
      <c r="I43" s="130">
        <v>441</v>
      </c>
      <c r="J43" s="130">
        <v>2444</v>
      </c>
      <c r="K43" s="130">
        <v>394</v>
      </c>
      <c r="L43" s="130">
        <v>175</v>
      </c>
      <c r="M43" s="130">
        <v>350</v>
      </c>
      <c r="N43" s="130">
        <v>308</v>
      </c>
      <c r="O43" s="130">
        <v>331</v>
      </c>
      <c r="P43" s="130">
        <v>316</v>
      </c>
      <c r="Q43" s="130">
        <v>293</v>
      </c>
      <c r="R43" s="130">
        <v>638</v>
      </c>
      <c r="S43" s="130">
        <v>1132</v>
      </c>
      <c r="T43" s="130">
        <v>131</v>
      </c>
      <c r="U43" s="130">
        <v>252</v>
      </c>
      <c r="V43" s="130">
        <v>4083</v>
      </c>
      <c r="W43" s="130">
        <v>140</v>
      </c>
      <c r="X43" s="130">
        <v>18</v>
      </c>
      <c r="Y43" s="130">
        <v>11</v>
      </c>
      <c r="Z43" s="130">
        <v>384</v>
      </c>
      <c r="AA43" s="130">
        <v>40</v>
      </c>
      <c r="AB43" s="130">
        <v>220</v>
      </c>
      <c r="AC43" s="130">
        <v>250</v>
      </c>
      <c r="AD43" s="130">
        <v>187</v>
      </c>
      <c r="AE43" s="130">
        <v>123</v>
      </c>
      <c r="AF43" s="130">
        <v>85</v>
      </c>
      <c r="AG43" s="130">
        <v>660</v>
      </c>
      <c r="AH43" s="130">
        <v>35</v>
      </c>
      <c r="AI43" s="130">
        <v>248</v>
      </c>
      <c r="AJ43" s="130">
        <v>199</v>
      </c>
      <c r="AK43" s="130">
        <v>622</v>
      </c>
      <c r="AL43" s="130">
        <v>1283</v>
      </c>
      <c r="AM43" s="130">
        <v>378</v>
      </c>
      <c r="AN43" s="130">
        <v>54</v>
      </c>
      <c r="AO43" s="130">
        <v>2056</v>
      </c>
      <c r="AP43" s="130">
        <v>1097</v>
      </c>
      <c r="AQ43" s="130">
        <v>0</v>
      </c>
      <c r="AR43" s="130">
        <v>1</v>
      </c>
      <c r="AS43" s="130">
        <v>170</v>
      </c>
      <c r="AT43" s="130">
        <v>294</v>
      </c>
      <c r="AU43" s="130">
        <v>749</v>
      </c>
    </row>
    <row r="44" spans="1:47" ht="16.8">
      <c r="A44" s="131" t="s">
        <v>914</v>
      </c>
      <c r="B44" s="130">
        <v>1938</v>
      </c>
      <c r="C44" s="130">
        <v>1003</v>
      </c>
      <c r="D44" s="130">
        <v>851</v>
      </c>
      <c r="E44" s="130">
        <v>1087</v>
      </c>
      <c r="F44" s="130">
        <v>599</v>
      </c>
      <c r="G44" s="130">
        <v>815</v>
      </c>
      <c r="H44" s="130">
        <v>212</v>
      </c>
      <c r="I44" s="130">
        <v>312</v>
      </c>
      <c r="J44" s="130">
        <v>1669</v>
      </c>
      <c r="K44" s="130">
        <v>268</v>
      </c>
      <c r="L44" s="130">
        <v>128</v>
      </c>
      <c r="M44" s="130">
        <v>170</v>
      </c>
      <c r="N44" s="130">
        <v>148</v>
      </c>
      <c r="O44" s="130">
        <v>0</v>
      </c>
      <c r="P44" s="130">
        <v>199</v>
      </c>
      <c r="Q44" s="130">
        <v>238</v>
      </c>
      <c r="R44" s="130">
        <v>487</v>
      </c>
      <c r="S44" s="130">
        <v>694</v>
      </c>
      <c r="T44" s="130">
        <v>85</v>
      </c>
      <c r="U44" s="130">
        <v>206</v>
      </c>
      <c r="V44" s="130">
        <v>2730</v>
      </c>
      <c r="W44" s="130">
        <v>115</v>
      </c>
      <c r="X44" s="130">
        <v>10</v>
      </c>
      <c r="Y44" s="130">
        <v>16</v>
      </c>
      <c r="Z44" s="130">
        <v>263</v>
      </c>
      <c r="AA44" s="130">
        <v>21</v>
      </c>
      <c r="AB44" s="130">
        <v>118</v>
      </c>
      <c r="AC44" s="130">
        <v>167</v>
      </c>
      <c r="AD44" s="130">
        <v>167</v>
      </c>
      <c r="AE44" s="130">
        <v>117</v>
      </c>
      <c r="AF44" s="130">
        <v>54</v>
      </c>
      <c r="AG44" s="130">
        <v>394</v>
      </c>
      <c r="AH44" s="130">
        <v>17</v>
      </c>
      <c r="AI44" s="130">
        <v>190</v>
      </c>
      <c r="AJ44" s="130">
        <v>137</v>
      </c>
      <c r="AK44" s="130">
        <v>391</v>
      </c>
      <c r="AL44" s="130">
        <v>1213</v>
      </c>
      <c r="AM44" s="130">
        <v>51</v>
      </c>
      <c r="AN44" s="130">
        <v>15</v>
      </c>
      <c r="AO44" s="130">
        <v>1408</v>
      </c>
      <c r="AP44" s="130">
        <v>814</v>
      </c>
      <c r="AQ44" s="130">
        <v>2</v>
      </c>
      <c r="AR44" s="130">
        <v>0</v>
      </c>
      <c r="AS44" s="130">
        <v>100</v>
      </c>
      <c r="AT44" s="130">
        <v>153</v>
      </c>
      <c r="AU44" s="130">
        <v>530</v>
      </c>
    </row>
    <row r="45" spans="1:47" ht="16.8">
      <c r="A45" s="131" t="s">
        <v>915</v>
      </c>
      <c r="B45" s="130">
        <v>1279</v>
      </c>
      <c r="C45" s="130">
        <v>608</v>
      </c>
      <c r="D45" s="130">
        <v>533</v>
      </c>
      <c r="E45" s="130">
        <v>746</v>
      </c>
      <c r="F45" s="130">
        <v>403</v>
      </c>
      <c r="G45" s="130">
        <v>553</v>
      </c>
      <c r="H45" s="130">
        <v>139</v>
      </c>
      <c r="I45" s="130">
        <v>184</v>
      </c>
      <c r="J45" s="130">
        <v>1146</v>
      </c>
      <c r="K45" s="130">
        <v>138</v>
      </c>
      <c r="L45" s="130">
        <v>55</v>
      </c>
      <c r="M45" s="130">
        <v>91</v>
      </c>
      <c r="N45" s="130">
        <v>135</v>
      </c>
      <c r="O45" s="130">
        <v>0</v>
      </c>
      <c r="P45" s="130">
        <v>130</v>
      </c>
      <c r="Q45" s="130">
        <v>144</v>
      </c>
      <c r="R45" s="130">
        <v>342</v>
      </c>
      <c r="S45" s="130">
        <v>477</v>
      </c>
      <c r="T45" s="130">
        <v>58</v>
      </c>
      <c r="U45" s="130">
        <v>122</v>
      </c>
      <c r="V45" s="130">
        <v>1776</v>
      </c>
      <c r="W45" s="130">
        <v>68</v>
      </c>
      <c r="X45" s="130">
        <v>8</v>
      </c>
      <c r="Y45" s="130">
        <v>8</v>
      </c>
      <c r="Z45" s="130">
        <v>172</v>
      </c>
      <c r="AA45" s="130">
        <v>20</v>
      </c>
      <c r="AB45" s="130">
        <v>90</v>
      </c>
      <c r="AC45" s="130">
        <v>69</v>
      </c>
      <c r="AD45" s="130">
        <v>127</v>
      </c>
      <c r="AE45" s="130">
        <v>50</v>
      </c>
      <c r="AF45" s="130">
        <v>35</v>
      </c>
      <c r="AG45" s="130">
        <v>295</v>
      </c>
      <c r="AH45" s="130">
        <v>7</v>
      </c>
      <c r="AI45" s="130">
        <v>131</v>
      </c>
      <c r="AJ45" s="130">
        <v>96</v>
      </c>
      <c r="AK45" s="130">
        <v>279</v>
      </c>
      <c r="AL45" s="130">
        <v>621</v>
      </c>
      <c r="AM45" s="130">
        <v>197</v>
      </c>
      <c r="AN45" s="130">
        <v>11</v>
      </c>
      <c r="AO45" s="130">
        <v>968</v>
      </c>
      <c r="AP45" s="130">
        <v>595</v>
      </c>
      <c r="AQ45" s="130">
        <v>1</v>
      </c>
      <c r="AR45" s="130">
        <v>0</v>
      </c>
      <c r="AS45" s="130">
        <v>58</v>
      </c>
      <c r="AT45" s="130">
        <v>71</v>
      </c>
      <c r="AU45" s="130">
        <v>311</v>
      </c>
    </row>
    <row r="46" spans="1:47" ht="16.8">
      <c r="A46" s="131" t="s">
        <v>916</v>
      </c>
      <c r="B46" s="130">
        <v>1519</v>
      </c>
      <c r="C46" s="130">
        <v>790</v>
      </c>
      <c r="D46" s="130">
        <v>693</v>
      </c>
      <c r="E46" s="130">
        <v>826</v>
      </c>
      <c r="F46" s="130">
        <v>460</v>
      </c>
      <c r="G46" s="130">
        <v>657</v>
      </c>
      <c r="H46" s="130">
        <v>181</v>
      </c>
      <c r="I46" s="130">
        <v>221</v>
      </c>
      <c r="J46" s="130">
        <v>1336</v>
      </c>
      <c r="K46" s="130">
        <v>188</v>
      </c>
      <c r="L46" s="130">
        <v>66</v>
      </c>
      <c r="M46" s="130">
        <v>171</v>
      </c>
      <c r="N46" s="130">
        <v>178</v>
      </c>
      <c r="O46" s="130">
        <v>0</v>
      </c>
      <c r="P46" s="130">
        <v>151</v>
      </c>
      <c r="Q46" s="130">
        <v>171</v>
      </c>
      <c r="R46" s="130">
        <v>402</v>
      </c>
      <c r="S46" s="130">
        <v>574</v>
      </c>
      <c r="T46" s="130">
        <v>64</v>
      </c>
      <c r="U46" s="130">
        <v>142</v>
      </c>
      <c r="V46" s="130">
        <v>2168</v>
      </c>
      <c r="W46" s="130">
        <v>99</v>
      </c>
      <c r="X46" s="130">
        <v>5</v>
      </c>
      <c r="Y46" s="130">
        <v>13</v>
      </c>
      <c r="Z46" s="130">
        <v>202</v>
      </c>
      <c r="AA46" s="130">
        <v>18</v>
      </c>
      <c r="AB46" s="130">
        <v>100</v>
      </c>
      <c r="AC46" s="130">
        <v>109</v>
      </c>
      <c r="AD46" s="130">
        <v>121</v>
      </c>
      <c r="AE46" s="130">
        <v>76</v>
      </c>
      <c r="AF46" s="130">
        <v>43</v>
      </c>
      <c r="AG46" s="130">
        <v>346</v>
      </c>
      <c r="AH46" s="130">
        <v>16</v>
      </c>
      <c r="AI46" s="130">
        <v>150</v>
      </c>
      <c r="AJ46" s="130">
        <v>124</v>
      </c>
      <c r="AK46" s="130">
        <v>250</v>
      </c>
      <c r="AL46" s="130">
        <v>778</v>
      </c>
      <c r="AM46" s="130">
        <v>296</v>
      </c>
      <c r="AN46" s="130">
        <v>24</v>
      </c>
      <c r="AO46" s="130">
        <v>1125</v>
      </c>
      <c r="AP46" s="130">
        <v>608</v>
      </c>
      <c r="AQ46" s="130">
        <v>1</v>
      </c>
      <c r="AR46" s="130">
        <v>0</v>
      </c>
      <c r="AS46" s="130">
        <v>95</v>
      </c>
      <c r="AT46" s="130">
        <v>145</v>
      </c>
      <c r="AU46" s="130">
        <v>394</v>
      </c>
    </row>
    <row r="47" spans="1:47" ht="16.8">
      <c r="A47" s="131" t="s">
        <v>917</v>
      </c>
      <c r="B47" s="130">
        <v>1463</v>
      </c>
      <c r="C47" s="130">
        <v>744</v>
      </c>
      <c r="D47" s="130">
        <v>665</v>
      </c>
      <c r="E47" s="130">
        <v>798</v>
      </c>
      <c r="F47" s="130">
        <v>458</v>
      </c>
      <c r="G47" s="130">
        <v>627</v>
      </c>
      <c r="H47" s="130">
        <v>173</v>
      </c>
      <c r="I47" s="130">
        <v>205</v>
      </c>
      <c r="J47" s="130">
        <v>1295</v>
      </c>
      <c r="K47" s="130">
        <v>171</v>
      </c>
      <c r="L47" s="130">
        <v>60</v>
      </c>
      <c r="M47" s="130">
        <v>106</v>
      </c>
      <c r="N47" s="130">
        <v>148</v>
      </c>
      <c r="O47" s="130">
        <v>0</v>
      </c>
      <c r="P47" s="130">
        <v>136</v>
      </c>
      <c r="Q47" s="130">
        <v>164</v>
      </c>
      <c r="R47" s="130">
        <v>371</v>
      </c>
      <c r="S47" s="130">
        <v>514</v>
      </c>
      <c r="T47" s="130">
        <v>98</v>
      </c>
      <c r="U47" s="130">
        <v>168</v>
      </c>
      <c r="V47" s="130">
        <v>2098</v>
      </c>
      <c r="W47" s="130">
        <v>73</v>
      </c>
      <c r="X47" s="130">
        <v>3</v>
      </c>
      <c r="Y47" s="130">
        <v>10</v>
      </c>
      <c r="Z47" s="130">
        <v>168</v>
      </c>
      <c r="AA47" s="130">
        <v>18</v>
      </c>
      <c r="AB47" s="130">
        <v>89</v>
      </c>
      <c r="AC47" s="130">
        <v>76</v>
      </c>
      <c r="AD47" s="130">
        <v>213</v>
      </c>
      <c r="AE47" s="130">
        <v>57</v>
      </c>
      <c r="AF47" s="130">
        <v>44</v>
      </c>
      <c r="AG47" s="130">
        <v>241</v>
      </c>
      <c r="AH47" s="130">
        <v>23</v>
      </c>
      <c r="AI47" s="130">
        <v>133</v>
      </c>
      <c r="AJ47" s="130">
        <v>201</v>
      </c>
      <c r="AK47" s="130">
        <v>324</v>
      </c>
      <c r="AL47" s="130">
        <v>763</v>
      </c>
      <c r="AM47" s="130">
        <v>109</v>
      </c>
      <c r="AN47" s="130">
        <v>64</v>
      </c>
      <c r="AO47" s="130">
        <v>1090</v>
      </c>
      <c r="AP47" s="130">
        <v>652</v>
      </c>
      <c r="AQ47" s="130">
        <v>0</v>
      </c>
      <c r="AR47" s="130">
        <v>0</v>
      </c>
      <c r="AS47" s="130">
        <v>62</v>
      </c>
      <c r="AT47" s="130">
        <v>96</v>
      </c>
      <c r="AU47" s="130">
        <v>373</v>
      </c>
    </row>
    <row r="48" spans="1:47" ht="16.8">
      <c r="A48" s="131" t="s">
        <v>918</v>
      </c>
      <c r="B48" s="130">
        <v>2738</v>
      </c>
      <c r="C48" s="130">
        <v>1365</v>
      </c>
      <c r="D48" s="130">
        <v>1232</v>
      </c>
      <c r="E48" s="130">
        <v>1506</v>
      </c>
      <c r="F48" s="130">
        <v>726</v>
      </c>
      <c r="G48" s="130">
        <v>1207</v>
      </c>
      <c r="H48" s="130">
        <v>321</v>
      </c>
      <c r="I48" s="130">
        <v>484</v>
      </c>
      <c r="J48" s="130">
        <v>2359</v>
      </c>
      <c r="K48" s="130">
        <v>382</v>
      </c>
      <c r="L48" s="130">
        <v>170</v>
      </c>
      <c r="M48" s="130">
        <v>166</v>
      </c>
      <c r="N48" s="130">
        <v>250</v>
      </c>
      <c r="O48" s="130">
        <v>0</v>
      </c>
      <c r="P48" s="130">
        <v>488</v>
      </c>
      <c r="Q48" s="130">
        <v>470</v>
      </c>
      <c r="R48" s="130">
        <v>650</v>
      </c>
      <c r="S48" s="130">
        <v>817</v>
      </c>
      <c r="T48" s="130">
        <v>105</v>
      </c>
      <c r="U48" s="130">
        <v>202</v>
      </c>
      <c r="V48" s="130">
        <v>3339</v>
      </c>
      <c r="W48" s="130">
        <v>96</v>
      </c>
      <c r="X48" s="130">
        <v>12</v>
      </c>
      <c r="Y48" s="130">
        <v>39</v>
      </c>
      <c r="Z48" s="130">
        <v>356</v>
      </c>
      <c r="AA48" s="130">
        <v>44</v>
      </c>
      <c r="AB48" s="130">
        <v>172</v>
      </c>
      <c r="AC48" s="130">
        <v>182</v>
      </c>
      <c r="AD48" s="130">
        <v>214</v>
      </c>
      <c r="AE48" s="130">
        <v>99</v>
      </c>
      <c r="AF48" s="130">
        <v>91</v>
      </c>
      <c r="AG48" s="130">
        <v>603</v>
      </c>
      <c r="AH48" s="130">
        <v>51</v>
      </c>
      <c r="AI48" s="130">
        <v>409</v>
      </c>
      <c r="AJ48" s="130">
        <v>183</v>
      </c>
      <c r="AK48" s="130">
        <v>717</v>
      </c>
      <c r="AL48" s="130">
        <v>1721</v>
      </c>
      <c r="AM48" s="130">
        <v>89</v>
      </c>
      <c r="AN48" s="130">
        <v>11</v>
      </c>
      <c r="AO48" s="130">
        <v>2108</v>
      </c>
      <c r="AP48" s="130">
        <v>1218</v>
      </c>
      <c r="AQ48" s="130">
        <v>2</v>
      </c>
      <c r="AR48" s="130">
        <v>0</v>
      </c>
      <c r="AS48" s="130">
        <v>128</v>
      </c>
      <c r="AT48" s="130">
        <v>142</v>
      </c>
      <c r="AU48" s="130">
        <v>630</v>
      </c>
    </row>
    <row r="49" spans="1:47" ht="16.8">
      <c r="A49" s="131" t="s">
        <v>919</v>
      </c>
      <c r="B49" s="130">
        <v>9760</v>
      </c>
      <c r="C49" s="130">
        <v>5644</v>
      </c>
      <c r="D49" s="130">
        <v>4873</v>
      </c>
      <c r="E49" s="130">
        <v>4887</v>
      </c>
      <c r="F49" s="130">
        <v>2967</v>
      </c>
      <c r="G49" s="130">
        <v>4472</v>
      </c>
      <c r="H49" s="130">
        <v>1091</v>
      </c>
      <c r="I49" s="130">
        <v>1230</v>
      </c>
      <c r="J49" s="130">
        <v>8065</v>
      </c>
      <c r="K49" s="130">
        <v>1565</v>
      </c>
      <c r="L49" s="130">
        <v>706</v>
      </c>
      <c r="M49" s="130">
        <v>1377</v>
      </c>
      <c r="N49" s="130">
        <v>981</v>
      </c>
      <c r="O49" s="130">
        <v>2256</v>
      </c>
      <c r="P49" s="130">
        <v>1344</v>
      </c>
      <c r="Q49" s="130">
        <v>1286</v>
      </c>
      <c r="R49" s="130">
        <v>2360</v>
      </c>
      <c r="S49" s="130">
        <v>2963</v>
      </c>
      <c r="T49" s="130">
        <v>493</v>
      </c>
      <c r="U49" s="130">
        <v>1259</v>
      </c>
      <c r="V49" s="130">
        <v>13667</v>
      </c>
      <c r="W49" s="130">
        <v>242</v>
      </c>
      <c r="X49" s="130">
        <v>47</v>
      </c>
      <c r="Y49" s="130">
        <v>95</v>
      </c>
      <c r="Z49" s="130">
        <v>1295</v>
      </c>
      <c r="AA49" s="130">
        <v>157</v>
      </c>
      <c r="AB49" s="130">
        <v>653</v>
      </c>
      <c r="AC49" s="130">
        <v>639</v>
      </c>
      <c r="AD49" s="130">
        <v>860</v>
      </c>
      <c r="AE49" s="130">
        <v>372</v>
      </c>
      <c r="AF49" s="130">
        <v>322</v>
      </c>
      <c r="AG49" s="130">
        <v>1769</v>
      </c>
      <c r="AH49" s="130">
        <v>111</v>
      </c>
      <c r="AI49" s="130">
        <v>1245</v>
      </c>
      <c r="AJ49" s="130">
        <v>1325</v>
      </c>
      <c r="AK49" s="130">
        <v>1338</v>
      </c>
      <c r="AL49" s="130">
        <v>6098</v>
      </c>
      <c r="AM49" s="130">
        <v>937</v>
      </c>
      <c r="AN49" s="130">
        <v>252</v>
      </c>
      <c r="AO49" s="130">
        <v>6991</v>
      </c>
      <c r="AP49" s="130">
        <v>3623</v>
      </c>
      <c r="AQ49" s="130">
        <v>1</v>
      </c>
      <c r="AR49" s="130">
        <v>0</v>
      </c>
      <c r="AS49" s="130">
        <v>540</v>
      </c>
      <c r="AT49" s="130">
        <v>1200</v>
      </c>
      <c r="AU49" s="130">
        <v>2769</v>
      </c>
    </row>
    <row r="50" spans="1:47" ht="16.8">
      <c r="A50" s="131" t="s">
        <v>920</v>
      </c>
      <c r="B50" s="130">
        <v>795</v>
      </c>
      <c r="C50" s="130">
        <v>380</v>
      </c>
      <c r="D50" s="130">
        <v>386</v>
      </c>
      <c r="E50" s="130">
        <v>409</v>
      </c>
      <c r="F50" s="130">
        <v>232</v>
      </c>
      <c r="G50" s="130">
        <v>325</v>
      </c>
      <c r="H50" s="130">
        <v>107</v>
      </c>
      <c r="I50" s="130">
        <v>131</v>
      </c>
      <c r="J50" s="130">
        <v>702</v>
      </c>
      <c r="K50" s="130">
        <v>85</v>
      </c>
      <c r="L50" s="130">
        <v>37</v>
      </c>
      <c r="M50" s="130">
        <v>72</v>
      </c>
      <c r="N50" s="130">
        <v>70</v>
      </c>
      <c r="O50" s="130">
        <v>0</v>
      </c>
      <c r="P50" s="130">
        <v>91</v>
      </c>
      <c r="Q50" s="130">
        <v>73</v>
      </c>
      <c r="R50" s="130">
        <v>191</v>
      </c>
      <c r="S50" s="130">
        <v>304</v>
      </c>
      <c r="T50" s="130">
        <v>42</v>
      </c>
      <c r="U50" s="130">
        <v>88</v>
      </c>
      <c r="V50" s="130">
        <v>1179</v>
      </c>
      <c r="W50" s="130">
        <v>50</v>
      </c>
      <c r="X50" s="130">
        <v>4</v>
      </c>
      <c r="Y50" s="130">
        <v>9</v>
      </c>
      <c r="Z50" s="130">
        <v>72</v>
      </c>
      <c r="AA50" s="130">
        <v>23</v>
      </c>
      <c r="AB50" s="130">
        <v>41</v>
      </c>
      <c r="AC50" s="130">
        <v>43</v>
      </c>
      <c r="AD50" s="130">
        <v>160</v>
      </c>
      <c r="AE50" s="130">
        <v>18</v>
      </c>
      <c r="AF50" s="130">
        <v>27</v>
      </c>
      <c r="AG50" s="130">
        <v>116</v>
      </c>
      <c r="AH50" s="130">
        <v>33</v>
      </c>
      <c r="AI50" s="130">
        <v>74</v>
      </c>
      <c r="AJ50" s="130">
        <v>75</v>
      </c>
      <c r="AK50" s="130">
        <v>189</v>
      </c>
      <c r="AL50" s="130">
        <v>472</v>
      </c>
      <c r="AM50" s="130">
        <v>17</v>
      </c>
      <c r="AN50" s="130">
        <v>7</v>
      </c>
      <c r="AO50" s="130">
        <v>615</v>
      </c>
      <c r="AP50" s="130">
        <v>358</v>
      </c>
      <c r="AQ50" s="130">
        <v>0</v>
      </c>
      <c r="AR50" s="130">
        <v>0</v>
      </c>
      <c r="AS50" s="130">
        <v>51</v>
      </c>
      <c r="AT50" s="130">
        <v>58</v>
      </c>
      <c r="AU50" s="130">
        <v>180</v>
      </c>
    </row>
    <row r="51" spans="1:47" ht="16.8">
      <c r="A51" s="131" t="s">
        <v>921</v>
      </c>
      <c r="B51" s="130">
        <v>912</v>
      </c>
      <c r="C51" s="130">
        <v>497</v>
      </c>
      <c r="D51" s="130">
        <v>430</v>
      </c>
      <c r="E51" s="130">
        <v>482</v>
      </c>
      <c r="F51" s="130">
        <v>277</v>
      </c>
      <c r="G51" s="130">
        <v>385</v>
      </c>
      <c r="H51" s="130">
        <v>97</v>
      </c>
      <c r="I51" s="130">
        <v>153</v>
      </c>
      <c r="J51" s="130">
        <v>780</v>
      </c>
      <c r="K51" s="130">
        <v>139</v>
      </c>
      <c r="L51" s="130">
        <v>62</v>
      </c>
      <c r="M51" s="130">
        <v>97</v>
      </c>
      <c r="N51" s="130">
        <v>123</v>
      </c>
      <c r="O51" s="130">
        <v>0</v>
      </c>
      <c r="P51" s="130">
        <v>109</v>
      </c>
      <c r="Q51" s="130">
        <v>94</v>
      </c>
      <c r="R51" s="130">
        <v>220</v>
      </c>
      <c r="S51" s="130">
        <v>311</v>
      </c>
      <c r="T51" s="130">
        <v>40</v>
      </c>
      <c r="U51" s="130">
        <v>135</v>
      </c>
      <c r="V51" s="130">
        <v>1326</v>
      </c>
      <c r="W51" s="130">
        <v>52</v>
      </c>
      <c r="X51" s="130">
        <v>4</v>
      </c>
      <c r="Y51" s="130">
        <v>4</v>
      </c>
      <c r="Z51" s="130">
        <v>103</v>
      </c>
      <c r="AA51" s="130">
        <v>13</v>
      </c>
      <c r="AB51" s="130">
        <v>43</v>
      </c>
      <c r="AC51" s="130">
        <v>73</v>
      </c>
      <c r="AD51" s="130">
        <v>120</v>
      </c>
      <c r="AE51" s="130">
        <v>40</v>
      </c>
      <c r="AF51" s="130">
        <v>46</v>
      </c>
      <c r="AG51" s="130">
        <v>175</v>
      </c>
      <c r="AH51" s="130">
        <v>5</v>
      </c>
      <c r="AI51" s="130">
        <v>87</v>
      </c>
      <c r="AJ51" s="130">
        <v>92</v>
      </c>
      <c r="AK51" s="130">
        <v>201</v>
      </c>
      <c r="AL51" s="130">
        <v>557</v>
      </c>
      <c r="AM51" s="130">
        <v>39</v>
      </c>
      <c r="AN51" s="130">
        <v>6</v>
      </c>
      <c r="AO51" s="130">
        <v>690</v>
      </c>
      <c r="AP51" s="130">
        <v>390</v>
      </c>
      <c r="AQ51" s="130">
        <v>0</v>
      </c>
      <c r="AR51" s="130">
        <v>0</v>
      </c>
      <c r="AS51" s="130">
        <v>68</v>
      </c>
      <c r="AT51" s="130">
        <v>76</v>
      </c>
      <c r="AU51" s="130">
        <v>222</v>
      </c>
    </row>
    <row r="52" spans="1:47" ht="16.8">
      <c r="A52" s="131" t="s">
        <v>922</v>
      </c>
      <c r="B52" s="130">
        <v>266</v>
      </c>
      <c r="C52" s="130">
        <v>137</v>
      </c>
      <c r="D52" s="130">
        <v>122</v>
      </c>
      <c r="E52" s="130">
        <v>144</v>
      </c>
      <c r="F52" s="130">
        <v>80</v>
      </c>
      <c r="G52" s="130">
        <v>96</v>
      </c>
      <c r="H52" s="130">
        <v>40</v>
      </c>
      <c r="I52" s="130">
        <v>50</v>
      </c>
      <c r="J52" s="130">
        <v>225</v>
      </c>
      <c r="K52" s="130">
        <v>35</v>
      </c>
      <c r="L52" s="130">
        <v>16</v>
      </c>
      <c r="M52" s="130">
        <v>17</v>
      </c>
      <c r="N52" s="130">
        <v>33</v>
      </c>
      <c r="O52" s="130">
        <v>0</v>
      </c>
      <c r="P52" s="130">
        <v>35</v>
      </c>
      <c r="Q52" s="130">
        <v>35</v>
      </c>
      <c r="R52" s="130">
        <v>67</v>
      </c>
      <c r="S52" s="130">
        <v>93</v>
      </c>
      <c r="T52" s="130">
        <v>14</v>
      </c>
      <c r="U52" s="130">
        <v>19</v>
      </c>
      <c r="V52" s="130">
        <v>362</v>
      </c>
      <c r="W52" s="130">
        <v>34</v>
      </c>
      <c r="X52" s="130">
        <v>2</v>
      </c>
      <c r="Y52" s="130">
        <v>2</v>
      </c>
      <c r="Z52" s="130">
        <v>27</v>
      </c>
      <c r="AA52" s="130">
        <v>0</v>
      </c>
      <c r="AB52" s="130">
        <v>18</v>
      </c>
      <c r="AC52" s="130">
        <v>14</v>
      </c>
      <c r="AD52" s="130">
        <v>14</v>
      </c>
      <c r="AE52" s="130">
        <v>11</v>
      </c>
      <c r="AF52" s="130">
        <v>16</v>
      </c>
      <c r="AG52" s="130">
        <v>51</v>
      </c>
      <c r="AH52" s="130">
        <v>5</v>
      </c>
      <c r="AI52" s="130">
        <v>34</v>
      </c>
      <c r="AJ52" s="130">
        <v>24</v>
      </c>
      <c r="AK52" s="130">
        <v>68</v>
      </c>
      <c r="AL52" s="130">
        <v>157</v>
      </c>
      <c r="AM52" s="130">
        <v>8</v>
      </c>
      <c r="AN52" s="130">
        <v>3</v>
      </c>
      <c r="AO52" s="130">
        <v>207</v>
      </c>
      <c r="AP52" s="130">
        <v>117</v>
      </c>
      <c r="AQ52" s="130">
        <v>0</v>
      </c>
      <c r="AR52" s="130">
        <v>0</v>
      </c>
      <c r="AS52" s="130">
        <v>20</v>
      </c>
      <c r="AT52" s="130">
        <v>16</v>
      </c>
      <c r="AU52" s="130">
        <v>59</v>
      </c>
    </row>
    <row r="53" spans="1:47" ht="16.8">
      <c r="A53" s="131" t="s">
        <v>923</v>
      </c>
      <c r="B53" s="130">
        <v>2492</v>
      </c>
      <c r="C53" s="130">
        <v>1470</v>
      </c>
      <c r="D53" s="130">
        <v>1161</v>
      </c>
      <c r="E53" s="130">
        <v>1331</v>
      </c>
      <c r="F53" s="130">
        <v>793</v>
      </c>
      <c r="G53" s="130">
        <v>1063</v>
      </c>
      <c r="H53" s="130">
        <v>290</v>
      </c>
      <c r="I53" s="130">
        <v>346</v>
      </c>
      <c r="J53" s="130">
        <v>2112</v>
      </c>
      <c r="K53" s="130">
        <v>345</v>
      </c>
      <c r="L53" s="130">
        <v>147</v>
      </c>
      <c r="M53" s="130">
        <v>257</v>
      </c>
      <c r="N53" s="130">
        <v>220</v>
      </c>
      <c r="O53" s="130">
        <v>0</v>
      </c>
      <c r="P53" s="130">
        <v>225</v>
      </c>
      <c r="Q53" s="130">
        <v>293</v>
      </c>
      <c r="R53" s="130">
        <v>677</v>
      </c>
      <c r="S53" s="130">
        <v>849</v>
      </c>
      <c r="T53" s="130">
        <v>141</v>
      </c>
      <c r="U53" s="130">
        <v>286</v>
      </c>
      <c r="V53" s="130">
        <v>3541</v>
      </c>
      <c r="W53" s="130">
        <v>103</v>
      </c>
      <c r="X53" s="130">
        <v>5</v>
      </c>
      <c r="Y53" s="130">
        <v>30</v>
      </c>
      <c r="Z53" s="130">
        <v>378</v>
      </c>
      <c r="AA53" s="130">
        <v>29</v>
      </c>
      <c r="AB53" s="130">
        <v>123</v>
      </c>
      <c r="AC53" s="130">
        <v>177</v>
      </c>
      <c r="AD53" s="130">
        <v>232</v>
      </c>
      <c r="AE53" s="130">
        <v>94</v>
      </c>
      <c r="AF53" s="130">
        <v>84</v>
      </c>
      <c r="AG53" s="130">
        <v>459</v>
      </c>
      <c r="AH53" s="130">
        <v>23</v>
      </c>
      <c r="AI53" s="130">
        <v>309</v>
      </c>
      <c r="AJ53" s="130">
        <v>285</v>
      </c>
      <c r="AK53" s="130">
        <v>505</v>
      </c>
      <c r="AL53" s="130">
        <v>1276</v>
      </c>
      <c r="AM53" s="130">
        <v>329</v>
      </c>
      <c r="AN53" s="130">
        <v>103</v>
      </c>
      <c r="AO53" s="130">
        <v>1765</v>
      </c>
      <c r="AP53" s="130">
        <v>965</v>
      </c>
      <c r="AQ53" s="130">
        <v>0</v>
      </c>
      <c r="AR53" s="130">
        <v>0</v>
      </c>
      <c r="AS53" s="130">
        <v>157</v>
      </c>
      <c r="AT53" s="130">
        <v>223</v>
      </c>
      <c r="AU53" s="130">
        <v>727</v>
      </c>
    </row>
    <row r="54" spans="1:47" ht="16.8">
      <c r="A54" s="131" t="s">
        <v>924</v>
      </c>
      <c r="B54" s="130">
        <v>6425</v>
      </c>
      <c r="C54" s="130">
        <v>3607</v>
      </c>
      <c r="D54" s="130">
        <v>3192</v>
      </c>
      <c r="E54" s="130">
        <v>3233</v>
      </c>
      <c r="F54" s="130">
        <v>1910</v>
      </c>
      <c r="G54" s="130">
        <v>2832</v>
      </c>
      <c r="H54" s="130">
        <v>725</v>
      </c>
      <c r="I54" s="130">
        <v>958</v>
      </c>
      <c r="J54" s="130">
        <v>5422</v>
      </c>
      <c r="K54" s="130">
        <v>952</v>
      </c>
      <c r="L54" s="130">
        <v>447</v>
      </c>
      <c r="M54" s="130">
        <v>664</v>
      </c>
      <c r="N54" s="130">
        <v>548</v>
      </c>
      <c r="O54" s="130">
        <v>762</v>
      </c>
      <c r="P54" s="130">
        <v>1121</v>
      </c>
      <c r="Q54" s="130">
        <v>829</v>
      </c>
      <c r="R54" s="130">
        <v>1481</v>
      </c>
      <c r="S54" s="130">
        <v>1855</v>
      </c>
      <c r="T54" s="130">
        <v>286</v>
      </c>
      <c r="U54" s="130">
        <v>801</v>
      </c>
      <c r="V54" s="130">
        <v>8571</v>
      </c>
      <c r="W54" s="130">
        <v>191</v>
      </c>
      <c r="X54" s="130">
        <v>33</v>
      </c>
      <c r="Y54" s="130">
        <v>81</v>
      </c>
      <c r="Z54" s="130">
        <v>850</v>
      </c>
      <c r="AA54" s="130">
        <v>134</v>
      </c>
      <c r="AB54" s="130">
        <v>415</v>
      </c>
      <c r="AC54" s="130">
        <v>493</v>
      </c>
      <c r="AD54" s="130">
        <v>677</v>
      </c>
      <c r="AE54" s="130">
        <v>241</v>
      </c>
      <c r="AF54" s="130">
        <v>188</v>
      </c>
      <c r="AG54" s="130">
        <v>1060</v>
      </c>
      <c r="AH54" s="130">
        <v>143</v>
      </c>
      <c r="AI54" s="130">
        <v>889</v>
      </c>
      <c r="AJ54" s="130">
        <v>638</v>
      </c>
      <c r="AK54" s="130">
        <v>926</v>
      </c>
      <c r="AL54" s="130">
        <v>3781</v>
      </c>
      <c r="AM54" s="130">
        <v>862</v>
      </c>
      <c r="AN54" s="130">
        <v>103</v>
      </c>
      <c r="AO54" s="130">
        <v>4600</v>
      </c>
      <c r="AP54" s="130">
        <v>2582</v>
      </c>
      <c r="AQ54" s="130">
        <v>1</v>
      </c>
      <c r="AR54" s="130">
        <v>0</v>
      </c>
      <c r="AS54" s="130">
        <v>336</v>
      </c>
      <c r="AT54" s="130">
        <v>577</v>
      </c>
      <c r="AU54" s="130">
        <v>1825</v>
      </c>
    </row>
    <row r="55" spans="1:47" ht="16.8">
      <c r="A55" s="131" t="s">
        <v>976</v>
      </c>
      <c r="B55" s="130">
        <v>1883</v>
      </c>
      <c r="C55" s="130">
        <v>994</v>
      </c>
      <c r="D55" s="130">
        <v>897</v>
      </c>
      <c r="E55" s="130">
        <v>986</v>
      </c>
      <c r="F55" s="130">
        <v>635</v>
      </c>
      <c r="G55" s="130">
        <v>786</v>
      </c>
      <c r="H55" s="130">
        <v>216</v>
      </c>
      <c r="I55" s="130">
        <v>246</v>
      </c>
      <c r="J55" s="130">
        <v>1705</v>
      </c>
      <c r="K55" s="130">
        <v>187</v>
      </c>
      <c r="L55" s="130">
        <v>91</v>
      </c>
      <c r="M55" s="130">
        <v>203</v>
      </c>
      <c r="N55" s="130">
        <v>201</v>
      </c>
      <c r="O55" s="130">
        <v>1</v>
      </c>
      <c r="P55" s="130">
        <v>170</v>
      </c>
      <c r="Q55" s="130">
        <v>167</v>
      </c>
      <c r="R55" s="130">
        <v>486</v>
      </c>
      <c r="S55" s="130">
        <v>731</v>
      </c>
      <c r="T55" s="130">
        <v>117</v>
      </c>
      <c r="U55" s="130">
        <v>200</v>
      </c>
      <c r="V55" s="130">
        <v>2734</v>
      </c>
      <c r="W55" s="130">
        <v>129</v>
      </c>
      <c r="X55" s="130">
        <v>13</v>
      </c>
      <c r="Y55" s="130">
        <v>16</v>
      </c>
      <c r="Z55" s="130">
        <v>251</v>
      </c>
      <c r="AA55" s="130">
        <v>27</v>
      </c>
      <c r="AB55" s="130">
        <v>107</v>
      </c>
      <c r="AC55" s="130">
        <v>119</v>
      </c>
      <c r="AD55" s="130">
        <v>298</v>
      </c>
      <c r="AE55" s="130">
        <v>68</v>
      </c>
      <c r="AF55" s="130">
        <v>54</v>
      </c>
      <c r="AG55" s="130">
        <v>356</v>
      </c>
      <c r="AH55" s="130">
        <v>30</v>
      </c>
      <c r="AI55" s="130">
        <v>157</v>
      </c>
      <c r="AJ55" s="130">
        <v>156</v>
      </c>
      <c r="AK55" s="130">
        <v>473</v>
      </c>
      <c r="AL55" s="130">
        <v>876</v>
      </c>
      <c r="AM55" s="130">
        <v>145</v>
      </c>
      <c r="AN55" s="130">
        <v>55</v>
      </c>
      <c r="AO55" s="130">
        <v>1386</v>
      </c>
      <c r="AP55" s="130">
        <v>772</v>
      </c>
      <c r="AQ55" s="130">
        <v>0</v>
      </c>
      <c r="AR55" s="130">
        <v>0</v>
      </c>
      <c r="AS55" s="130">
        <v>106</v>
      </c>
      <c r="AT55" s="130">
        <v>173</v>
      </c>
      <c r="AU55" s="130">
        <v>497</v>
      </c>
    </row>
    <row r="56" spans="1:47" ht="16.8">
      <c r="A56" s="131" t="s">
        <v>925</v>
      </c>
      <c r="B56" s="130">
        <v>25836</v>
      </c>
      <c r="C56" s="130">
        <v>15101</v>
      </c>
      <c r="D56" s="130">
        <v>13212</v>
      </c>
      <c r="E56" s="130">
        <v>12624</v>
      </c>
      <c r="F56" s="130">
        <v>8389</v>
      </c>
      <c r="G56" s="130">
        <v>11423</v>
      </c>
      <c r="H56" s="130">
        <v>2739</v>
      </c>
      <c r="I56" s="130">
        <v>3285</v>
      </c>
      <c r="J56" s="130">
        <v>21368</v>
      </c>
      <c r="K56" s="130">
        <v>4590</v>
      </c>
      <c r="L56" s="130">
        <v>2157</v>
      </c>
      <c r="M56" s="130">
        <v>4644</v>
      </c>
      <c r="N56" s="130">
        <v>2250</v>
      </c>
      <c r="O56" s="130">
        <v>7641</v>
      </c>
      <c r="P56" s="130">
        <v>3818</v>
      </c>
      <c r="Q56" s="130">
        <v>2983</v>
      </c>
      <c r="R56" s="130">
        <v>6458</v>
      </c>
      <c r="S56" s="130">
        <v>8579</v>
      </c>
      <c r="T56" s="130">
        <v>1065</v>
      </c>
      <c r="U56" s="130">
        <v>2702</v>
      </c>
      <c r="V56" s="130">
        <v>36199</v>
      </c>
      <c r="W56" s="130">
        <v>457</v>
      </c>
      <c r="X56" s="130">
        <v>93</v>
      </c>
      <c r="Y56" s="130">
        <v>236</v>
      </c>
      <c r="Z56" s="130">
        <v>3344</v>
      </c>
      <c r="AA56" s="130">
        <v>471</v>
      </c>
      <c r="AB56" s="130">
        <v>1954</v>
      </c>
      <c r="AC56" s="130">
        <v>1977</v>
      </c>
      <c r="AD56" s="130">
        <v>2171</v>
      </c>
      <c r="AE56" s="130">
        <v>1116</v>
      </c>
      <c r="AF56" s="130">
        <v>837</v>
      </c>
      <c r="AG56" s="130">
        <v>5254</v>
      </c>
      <c r="AH56" s="130">
        <v>340</v>
      </c>
      <c r="AI56" s="130">
        <v>2733</v>
      </c>
      <c r="AJ56" s="130">
        <v>3289</v>
      </c>
      <c r="AK56" s="130">
        <v>5008</v>
      </c>
      <c r="AL56" s="130">
        <v>14193</v>
      </c>
      <c r="AM56" s="130">
        <v>2933</v>
      </c>
      <c r="AN56" s="130">
        <v>398</v>
      </c>
      <c r="AO56" s="130">
        <v>18759</v>
      </c>
      <c r="AP56" s="130">
        <v>9304</v>
      </c>
      <c r="AQ56" s="130">
        <v>2</v>
      </c>
      <c r="AR56" s="130">
        <v>0</v>
      </c>
      <c r="AS56" s="130">
        <v>1313</v>
      </c>
      <c r="AT56" s="130">
        <v>4112</v>
      </c>
      <c r="AU56" s="130">
        <v>7077</v>
      </c>
    </row>
    <row r="57" spans="1:47" ht="16.8">
      <c r="A57" s="131" t="s">
        <v>4104</v>
      </c>
      <c r="B57" s="130">
        <v>8786</v>
      </c>
      <c r="C57" s="130">
        <v>4828</v>
      </c>
      <c r="D57" s="130">
        <v>4368</v>
      </c>
      <c r="E57" s="130">
        <v>4418</v>
      </c>
      <c r="F57" s="130">
        <v>2829</v>
      </c>
      <c r="G57" s="130">
        <v>3899</v>
      </c>
      <c r="H57" s="130">
        <v>976</v>
      </c>
      <c r="I57" s="130">
        <v>1082</v>
      </c>
      <c r="J57" s="130">
        <v>7647</v>
      </c>
      <c r="K57" s="130">
        <v>1122</v>
      </c>
      <c r="L57" s="130">
        <v>413</v>
      </c>
      <c r="M57" s="130">
        <v>891</v>
      </c>
      <c r="N57" s="130">
        <v>794</v>
      </c>
      <c r="O57" s="130">
        <v>1690</v>
      </c>
      <c r="P57" s="130">
        <v>1152</v>
      </c>
      <c r="Q57" s="130">
        <v>1121</v>
      </c>
      <c r="R57" s="130">
        <v>2182</v>
      </c>
      <c r="S57" s="130">
        <v>2795</v>
      </c>
      <c r="T57" s="130">
        <v>473</v>
      </c>
      <c r="U57" s="130">
        <v>992</v>
      </c>
      <c r="V57" s="130">
        <v>12074</v>
      </c>
      <c r="W57" s="130">
        <v>231</v>
      </c>
      <c r="X57" s="130">
        <v>51</v>
      </c>
      <c r="Y57" s="130">
        <v>82</v>
      </c>
      <c r="Z57" s="130">
        <v>926</v>
      </c>
      <c r="AA57" s="130">
        <v>131</v>
      </c>
      <c r="AB57" s="130">
        <v>565</v>
      </c>
      <c r="AC57" s="130">
        <v>597</v>
      </c>
      <c r="AD57" s="130">
        <v>1372</v>
      </c>
      <c r="AE57" s="130">
        <v>322</v>
      </c>
      <c r="AF57" s="130">
        <v>185</v>
      </c>
      <c r="AG57" s="130">
        <v>1449</v>
      </c>
      <c r="AH57" s="130">
        <v>121</v>
      </c>
      <c r="AI57" s="130">
        <v>1015</v>
      </c>
      <c r="AJ57" s="130">
        <v>1170</v>
      </c>
      <c r="AK57" s="130">
        <v>1216</v>
      </c>
      <c r="AL57" s="130">
        <v>5201</v>
      </c>
      <c r="AM57" s="130">
        <v>1117</v>
      </c>
      <c r="AN57" s="130">
        <v>152</v>
      </c>
      <c r="AO57" s="130">
        <v>6423</v>
      </c>
      <c r="AP57" s="130">
        <v>3643</v>
      </c>
      <c r="AQ57" s="130">
        <v>0</v>
      </c>
      <c r="AR57" s="130">
        <v>0</v>
      </c>
      <c r="AS57" s="130">
        <v>444</v>
      </c>
      <c r="AT57" s="130">
        <v>759</v>
      </c>
      <c r="AU57" s="130">
        <v>2363</v>
      </c>
    </row>
    <row r="58" spans="1:47" ht="16.8">
      <c r="A58" s="131" t="s">
        <v>926</v>
      </c>
      <c r="B58" s="130">
        <v>1529</v>
      </c>
      <c r="C58" s="130">
        <v>897</v>
      </c>
      <c r="D58" s="130">
        <v>733</v>
      </c>
      <c r="E58" s="130">
        <v>796</v>
      </c>
      <c r="F58" s="130">
        <v>376</v>
      </c>
      <c r="G58" s="130">
        <v>676</v>
      </c>
      <c r="H58" s="130">
        <v>198</v>
      </c>
      <c r="I58" s="130">
        <v>279</v>
      </c>
      <c r="J58" s="130">
        <v>1333</v>
      </c>
      <c r="K58" s="130">
        <v>193</v>
      </c>
      <c r="L58" s="130">
        <v>79</v>
      </c>
      <c r="M58" s="130">
        <v>138</v>
      </c>
      <c r="N58" s="130">
        <v>103</v>
      </c>
      <c r="O58" s="130">
        <v>0</v>
      </c>
      <c r="P58" s="130">
        <v>267</v>
      </c>
      <c r="Q58" s="130">
        <v>184</v>
      </c>
      <c r="R58" s="130">
        <v>361</v>
      </c>
      <c r="S58" s="130">
        <v>444</v>
      </c>
      <c r="T58" s="130">
        <v>98</v>
      </c>
      <c r="U58" s="130">
        <v>163</v>
      </c>
      <c r="V58" s="130">
        <v>2039</v>
      </c>
      <c r="W58" s="130">
        <v>52</v>
      </c>
      <c r="X58" s="130">
        <v>7</v>
      </c>
      <c r="Y58" s="130">
        <v>24</v>
      </c>
      <c r="Z58" s="130">
        <v>248</v>
      </c>
      <c r="AA58" s="130">
        <v>35</v>
      </c>
      <c r="AB58" s="130">
        <v>57</v>
      </c>
      <c r="AC58" s="130">
        <v>365</v>
      </c>
      <c r="AD58" s="130">
        <v>40</v>
      </c>
      <c r="AE58" s="130">
        <v>47</v>
      </c>
      <c r="AF58" s="130">
        <v>34</v>
      </c>
      <c r="AG58" s="130">
        <v>235</v>
      </c>
      <c r="AH58" s="130">
        <v>39</v>
      </c>
      <c r="AI58" s="130">
        <v>174</v>
      </c>
      <c r="AJ58" s="130">
        <v>81</v>
      </c>
      <c r="AK58" s="130">
        <v>4</v>
      </c>
      <c r="AL58" s="130">
        <v>1172</v>
      </c>
      <c r="AM58" s="130">
        <v>152</v>
      </c>
      <c r="AN58" s="130">
        <v>35</v>
      </c>
      <c r="AO58" s="130">
        <v>1209</v>
      </c>
      <c r="AP58" s="130">
        <v>705</v>
      </c>
      <c r="AQ58" s="130">
        <v>0</v>
      </c>
      <c r="AR58" s="130">
        <v>0</v>
      </c>
      <c r="AS58" s="130">
        <v>90</v>
      </c>
      <c r="AT58" s="130">
        <v>119</v>
      </c>
      <c r="AU58" s="130">
        <v>320</v>
      </c>
    </row>
    <row r="59" spans="1:47" ht="16.8">
      <c r="A59" s="131" t="s">
        <v>927</v>
      </c>
      <c r="B59" s="130">
        <v>2179</v>
      </c>
      <c r="C59" s="130">
        <v>1140</v>
      </c>
      <c r="D59" s="130">
        <v>1044</v>
      </c>
      <c r="E59" s="130">
        <v>1135</v>
      </c>
      <c r="F59" s="130">
        <v>639</v>
      </c>
      <c r="G59" s="130">
        <v>933</v>
      </c>
      <c r="H59" s="130">
        <v>293</v>
      </c>
      <c r="I59" s="130">
        <v>314</v>
      </c>
      <c r="J59" s="130">
        <v>1855</v>
      </c>
      <c r="K59" s="130">
        <v>310</v>
      </c>
      <c r="L59" s="130">
        <v>133</v>
      </c>
      <c r="M59" s="130">
        <v>255</v>
      </c>
      <c r="N59" s="130">
        <v>252</v>
      </c>
      <c r="O59" s="130">
        <v>1</v>
      </c>
      <c r="P59" s="130">
        <v>241</v>
      </c>
      <c r="Q59" s="130">
        <v>241</v>
      </c>
      <c r="R59" s="130">
        <v>522</v>
      </c>
      <c r="S59" s="130">
        <v>752</v>
      </c>
      <c r="T59" s="130">
        <v>100</v>
      </c>
      <c r="U59" s="130">
        <v>304</v>
      </c>
      <c r="V59" s="130">
        <v>3091</v>
      </c>
      <c r="W59" s="130">
        <v>161</v>
      </c>
      <c r="X59" s="130">
        <v>15</v>
      </c>
      <c r="Y59" s="130">
        <v>18</v>
      </c>
      <c r="Z59" s="130">
        <v>260</v>
      </c>
      <c r="AA59" s="130">
        <v>30</v>
      </c>
      <c r="AB59" s="130">
        <v>145</v>
      </c>
      <c r="AC59" s="130">
        <v>132</v>
      </c>
      <c r="AD59" s="130">
        <v>221</v>
      </c>
      <c r="AE59" s="130">
        <v>59</v>
      </c>
      <c r="AF59" s="130">
        <v>63</v>
      </c>
      <c r="AG59" s="130">
        <v>457</v>
      </c>
      <c r="AH59" s="130">
        <v>39</v>
      </c>
      <c r="AI59" s="130">
        <v>208</v>
      </c>
      <c r="AJ59" s="130">
        <v>220</v>
      </c>
      <c r="AK59" s="130">
        <v>639</v>
      </c>
      <c r="AL59" s="130">
        <v>817</v>
      </c>
      <c r="AM59" s="130">
        <v>431</v>
      </c>
      <c r="AN59" s="130">
        <v>50</v>
      </c>
      <c r="AO59" s="130">
        <v>1690</v>
      </c>
      <c r="AP59" s="130">
        <v>947</v>
      </c>
      <c r="AQ59" s="130">
        <v>0</v>
      </c>
      <c r="AR59" s="130">
        <v>1</v>
      </c>
      <c r="AS59" s="130">
        <v>141</v>
      </c>
      <c r="AT59" s="130">
        <v>223</v>
      </c>
      <c r="AU59" s="130">
        <v>489</v>
      </c>
    </row>
    <row r="60" spans="1:47" ht="16.8">
      <c r="A60" s="131" t="s">
        <v>928</v>
      </c>
      <c r="B60" s="130">
        <v>2124</v>
      </c>
      <c r="C60" s="130">
        <v>1266</v>
      </c>
      <c r="D60" s="130">
        <v>1038</v>
      </c>
      <c r="E60" s="130">
        <v>1086</v>
      </c>
      <c r="F60" s="130">
        <v>642</v>
      </c>
      <c r="G60" s="130">
        <v>866</v>
      </c>
      <c r="H60" s="130">
        <v>298</v>
      </c>
      <c r="I60" s="130">
        <v>318</v>
      </c>
      <c r="J60" s="130">
        <v>1862</v>
      </c>
      <c r="K60" s="130">
        <v>247</v>
      </c>
      <c r="L60" s="130">
        <v>107</v>
      </c>
      <c r="M60" s="130">
        <v>201</v>
      </c>
      <c r="N60" s="130">
        <v>248</v>
      </c>
      <c r="O60" s="130">
        <v>0</v>
      </c>
      <c r="P60" s="130">
        <v>382</v>
      </c>
      <c r="Q60" s="130">
        <v>237</v>
      </c>
      <c r="R60" s="130">
        <v>456</v>
      </c>
      <c r="S60" s="130">
        <v>725</v>
      </c>
      <c r="T60" s="130">
        <v>95</v>
      </c>
      <c r="U60" s="130">
        <v>222</v>
      </c>
      <c r="V60" s="130">
        <v>2870</v>
      </c>
      <c r="W60" s="130">
        <v>133</v>
      </c>
      <c r="X60" s="130">
        <v>9</v>
      </c>
      <c r="Y60" s="130">
        <v>20</v>
      </c>
      <c r="Z60" s="130">
        <v>252</v>
      </c>
      <c r="AA60" s="130">
        <v>45</v>
      </c>
      <c r="AB60" s="130">
        <v>115</v>
      </c>
      <c r="AC60" s="130">
        <v>346</v>
      </c>
      <c r="AD60" s="130">
        <v>136</v>
      </c>
      <c r="AE60" s="130">
        <v>76</v>
      </c>
      <c r="AF60" s="130">
        <v>61</v>
      </c>
      <c r="AG60" s="130">
        <v>397</v>
      </c>
      <c r="AH60" s="130">
        <v>30</v>
      </c>
      <c r="AI60" s="130">
        <v>237</v>
      </c>
      <c r="AJ60" s="130">
        <v>130</v>
      </c>
      <c r="AK60" s="130">
        <v>445</v>
      </c>
      <c r="AL60" s="130">
        <v>1016</v>
      </c>
      <c r="AM60" s="130">
        <v>340</v>
      </c>
      <c r="AN60" s="130">
        <v>76</v>
      </c>
      <c r="AO60" s="130">
        <v>1643</v>
      </c>
      <c r="AP60" s="130">
        <v>940</v>
      </c>
      <c r="AQ60" s="130">
        <v>0</v>
      </c>
      <c r="AR60" s="130">
        <v>0</v>
      </c>
      <c r="AS60" s="130">
        <v>116</v>
      </c>
      <c r="AT60" s="130">
        <v>160</v>
      </c>
      <c r="AU60" s="130">
        <v>481</v>
      </c>
    </row>
    <row r="61" spans="1:47" ht="16.8">
      <c r="A61" s="131" t="s">
        <v>929</v>
      </c>
      <c r="B61" s="130">
        <v>1539</v>
      </c>
      <c r="C61" s="130">
        <v>835</v>
      </c>
      <c r="D61" s="130">
        <v>721</v>
      </c>
      <c r="E61" s="130">
        <v>818</v>
      </c>
      <c r="F61" s="130">
        <v>420</v>
      </c>
      <c r="G61" s="130">
        <v>604</v>
      </c>
      <c r="H61" s="130">
        <v>215</v>
      </c>
      <c r="I61" s="130">
        <v>300</v>
      </c>
      <c r="J61" s="130">
        <v>1324</v>
      </c>
      <c r="K61" s="130">
        <v>211</v>
      </c>
      <c r="L61" s="130">
        <v>92</v>
      </c>
      <c r="M61" s="130">
        <v>126</v>
      </c>
      <c r="N61" s="130">
        <v>110</v>
      </c>
      <c r="O61" s="130">
        <v>0</v>
      </c>
      <c r="P61" s="130">
        <v>378</v>
      </c>
      <c r="Q61" s="130">
        <v>241</v>
      </c>
      <c r="R61" s="130">
        <v>369</v>
      </c>
      <c r="S61" s="130">
        <v>398</v>
      </c>
      <c r="T61" s="130">
        <v>52</v>
      </c>
      <c r="U61" s="130">
        <v>92</v>
      </c>
      <c r="V61" s="130">
        <v>1842</v>
      </c>
      <c r="W61" s="130">
        <v>49</v>
      </c>
      <c r="X61" s="130">
        <v>15</v>
      </c>
      <c r="Y61" s="130">
        <v>31</v>
      </c>
      <c r="Z61" s="130">
        <v>208</v>
      </c>
      <c r="AA61" s="130">
        <v>42</v>
      </c>
      <c r="AB61" s="130">
        <v>80</v>
      </c>
      <c r="AC61" s="130">
        <v>167</v>
      </c>
      <c r="AD61" s="130">
        <v>86</v>
      </c>
      <c r="AE61" s="130">
        <v>45</v>
      </c>
      <c r="AF61" s="130">
        <v>54</v>
      </c>
      <c r="AG61" s="130">
        <v>292</v>
      </c>
      <c r="AH61" s="130">
        <v>53</v>
      </c>
      <c r="AI61" s="130">
        <v>201</v>
      </c>
      <c r="AJ61" s="130">
        <v>106</v>
      </c>
      <c r="AK61" s="130">
        <v>439</v>
      </c>
      <c r="AL61" s="130">
        <v>833</v>
      </c>
      <c r="AM61" s="130">
        <v>94</v>
      </c>
      <c r="AN61" s="130">
        <v>15</v>
      </c>
      <c r="AO61" s="130">
        <v>1161</v>
      </c>
      <c r="AP61" s="130">
        <v>647</v>
      </c>
      <c r="AQ61" s="130">
        <v>1</v>
      </c>
      <c r="AR61" s="130">
        <v>0</v>
      </c>
      <c r="AS61" s="130">
        <v>96</v>
      </c>
      <c r="AT61" s="130">
        <v>108</v>
      </c>
      <c r="AU61" s="130">
        <v>378</v>
      </c>
    </row>
    <row r="62" spans="1:47" ht="16.8">
      <c r="A62" s="131" t="s">
        <v>930</v>
      </c>
      <c r="B62" s="130">
        <v>1209</v>
      </c>
      <c r="C62" s="130">
        <v>613</v>
      </c>
      <c r="D62" s="130">
        <v>548</v>
      </c>
      <c r="E62" s="130">
        <v>661</v>
      </c>
      <c r="F62" s="130">
        <v>317</v>
      </c>
      <c r="G62" s="130">
        <v>507</v>
      </c>
      <c r="H62" s="130">
        <v>169</v>
      </c>
      <c r="I62" s="130">
        <v>216</v>
      </c>
      <c r="J62" s="130">
        <v>1067</v>
      </c>
      <c r="K62" s="130">
        <v>124</v>
      </c>
      <c r="L62" s="130">
        <v>50</v>
      </c>
      <c r="M62" s="130">
        <v>81</v>
      </c>
      <c r="N62" s="130">
        <v>82</v>
      </c>
      <c r="O62" s="130">
        <v>0</v>
      </c>
      <c r="P62" s="130">
        <v>197</v>
      </c>
      <c r="Q62" s="130">
        <v>202</v>
      </c>
      <c r="R62" s="130">
        <v>292</v>
      </c>
      <c r="S62" s="130">
        <v>374</v>
      </c>
      <c r="T62" s="130">
        <v>43</v>
      </c>
      <c r="U62" s="130">
        <v>92</v>
      </c>
      <c r="V62" s="130">
        <v>1484</v>
      </c>
      <c r="W62" s="130">
        <v>65</v>
      </c>
      <c r="X62" s="130">
        <v>4</v>
      </c>
      <c r="Y62" s="130">
        <v>23</v>
      </c>
      <c r="Z62" s="130">
        <v>171</v>
      </c>
      <c r="AA62" s="130">
        <v>30</v>
      </c>
      <c r="AB62" s="130">
        <v>66</v>
      </c>
      <c r="AC62" s="130">
        <v>157</v>
      </c>
      <c r="AD62" s="130">
        <v>42</v>
      </c>
      <c r="AE62" s="130">
        <v>39</v>
      </c>
      <c r="AF62" s="130">
        <v>37</v>
      </c>
      <c r="AG62" s="130">
        <v>208</v>
      </c>
      <c r="AH62" s="130">
        <v>33</v>
      </c>
      <c r="AI62" s="130">
        <v>163</v>
      </c>
      <c r="AJ62" s="130">
        <v>76</v>
      </c>
      <c r="AK62" s="130">
        <v>125</v>
      </c>
      <c r="AL62" s="130">
        <v>827</v>
      </c>
      <c r="AM62" s="130">
        <v>104</v>
      </c>
      <c r="AN62" s="130">
        <v>22</v>
      </c>
      <c r="AO62" s="130">
        <v>949</v>
      </c>
      <c r="AP62" s="130">
        <v>557</v>
      </c>
      <c r="AQ62" s="130">
        <v>0</v>
      </c>
      <c r="AR62" s="130">
        <v>0</v>
      </c>
      <c r="AS62" s="130">
        <v>58</v>
      </c>
      <c r="AT62" s="130">
        <v>71</v>
      </c>
      <c r="AU62" s="130">
        <v>260</v>
      </c>
    </row>
    <row r="63" spans="1:47" ht="16.8">
      <c r="A63" s="131" t="s">
        <v>931</v>
      </c>
      <c r="B63" s="130">
        <v>1260</v>
      </c>
      <c r="C63" s="130">
        <v>686</v>
      </c>
      <c r="D63" s="130">
        <v>591</v>
      </c>
      <c r="E63" s="130">
        <v>669</v>
      </c>
      <c r="F63" s="130">
        <v>354</v>
      </c>
      <c r="G63" s="130">
        <v>555</v>
      </c>
      <c r="H63" s="130">
        <v>168</v>
      </c>
      <c r="I63" s="130">
        <v>183</v>
      </c>
      <c r="J63" s="130">
        <v>1044</v>
      </c>
      <c r="K63" s="130">
        <v>197</v>
      </c>
      <c r="L63" s="130">
        <v>94</v>
      </c>
      <c r="M63" s="130">
        <v>133</v>
      </c>
      <c r="N63" s="130">
        <v>123</v>
      </c>
      <c r="O63" s="130">
        <v>0</v>
      </c>
      <c r="P63" s="130">
        <v>137</v>
      </c>
      <c r="Q63" s="130">
        <v>154</v>
      </c>
      <c r="R63" s="130">
        <v>282</v>
      </c>
      <c r="S63" s="130">
        <v>495</v>
      </c>
      <c r="T63" s="130">
        <v>73</v>
      </c>
      <c r="U63" s="130">
        <v>109</v>
      </c>
      <c r="V63" s="130">
        <v>1805</v>
      </c>
      <c r="W63" s="130">
        <v>44</v>
      </c>
      <c r="X63" s="130">
        <v>9</v>
      </c>
      <c r="Y63" s="130">
        <v>10</v>
      </c>
      <c r="Z63" s="130">
        <v>163</v>
      </c>
      <c r="AA63" s="130">
        <v>17</v>
      </c>
      <c r="AB63" s="130">
        <v>72</v>
      </c>
      <c r="AC63" s="130">
        <v>78</v>
      </c>
      <c r="AD63" s="130">
        <v>139</v>
      </c>
      <c r="AE63" s="130">
        <v>49</v>
      </c>
      <c r="AF63" s="130">
        <v>49</v>
      </c>
      <c r="AG63" s="130">
        <v>232</v>
      </c>
      <c r="AH63" s="130">
        <v>12</v>
      </c>
      <c r="AI63" s="130">
        <v>159</v>
      </c>
      <c r="AJ63" s="130">
        <v>148</v>
      </c>
      <c r="AK63" s="130">
        <v>221</v>
      </c>
      <c r="AL63" s="130">
        <v>751</v>
      </c>
      <c r="AM63" s="130">
        <v>131</v>
      </c>
      <c r="AN63" s="130">
        <v>23</v>
      </c>
      <c r="AO63" s="130">
        <v>902</v>
      </c>
      <c r="AP63" s="130">
        <v>490</v>
      </c>
      <c r="AQ63" s="130">
        <v>0</v>
      </c>
      <c r="AR63" s="130">
        <v>0</v>
      </c>
      <c r="AS63" s="130">
        <v>88</v>
      </c>
      <c r="AT63" s="130">
        <v>114</v>
      </c>
      <c r="AU63" s="130">
        <v>358</v>
      </c>
    </row>
    <row r="64" spans="1:47" ht="16.8">
      <c r="A64" s="131" t="s">
        <v>932</v>
      </c>
      <c r="B64" s="130">
        <v>1427</v>
      </c>
      <c r="C64" s="130">
        <v>690</v>
      </c>
      <c r="D64" s="130">
        <v>642</v>
      </c>
      <c r="E64" s="130">
        <v>785</v>
      </c>
      <c r="F64" s="130">
        <v>460</v>
      </c>
      <c r="G64" s="130">
        <v>588</v>
      </c>
      <c r="H64" s="130">
        <v>175</v>
      </c>
      <c r="I64" s="130">
        <v>204</v>
      </c>
      <c r="J64" s="130">
        <v>1233</v>
      </c>
      <c r="K64" s="130">
        <v>185</v>
      </c>
      <c r="L64" s="130">
        <v>73</v>
      </c>
      <c r="M64" s="130">
        <v>98</v>
      </c>
      <c r="N64" s="130">
        <v>127</v>
      </c>
      <c r="O64" s="130">
        <v>0</v>
      </c>
      <c r="P64" s="130">
        <v>166</v>
      </c>
      <c r="Q64" s="130">
        <v>209</v>
      </c>
      <c r="R64" s="130">
        <v>390</v>
      </c>
      <c r="S64" s="130">
        <v>485</v>
      </c>
      <c r="T64" s="130">
        <v>71</v>
      </c>
      <c r="U64" s="130">
        <v>102</v>
      </c>
      <c r="V64" s="130">
        <v>1889</v>
      </c>
      <c r="W64" s="130">
        <v>63</v>
      </c>
      <c r="X64" s="130">
        <v>3</v>
      </c>
      <c r="Y64" s="130">
        <v>17</v>
      </c>
      <c r="Z64" s="130">
        <v>166</v>
      </c>
      <c r="AA64" s="130">
        <v>22</v>
      </c>
      <c r="AB64" s="130">
        <v>76</v>
      </c>
      <c r="AC64" s="130">
        <v>73</v>
      </c>
      <c r="AD64" s="130">
        <v>235</v>
      </c>
      <c r="AE64" s="130">
        <v>60</v>
      </c>
      <c r="AF64" s="130">
        <v>35</v>
      </c>
      <c r="AG64" s="130">
        <v>270</v>
      </c>
      <c r="AH64" s="130">
        <v>10</v>
      </c>
      <c r="AI64" s="130">
        <v>175</v>
      </c>
      <c r="AJ64" s="130">
        <v>129</v>
      </c>
      <c r="AK64" s="130">
        <v>278</v>
      </c>
      <c r="AL64" s="130">
        <v>880</v>
      </c>
      <c r="AM64" s="130">
        <v>113</v>
      </c>
      <c r="AN64" s="130">
        <v>21</v>
      </c>
      <c r="AO64" s="130">
        <v>1054</v>
      </c>
      <c r="AP64" s="130">
        <v>634</v>
      </c>
      <c r="AQ64" s="130">
        <v>0</v>
      </c>
      <c r="AR64" s="130">
        <v>0</v>
      </c>
      <c r="AS64" s="130">
        <v>66</v>
      </c>
      <c r="AT64" s="130">
        <v>85</v>
      </c>
      <c r="AU64" s="130">
        <v>373</v>
      </c>
    </row>
    <row r="65" spans="1:47" ht="16.8">
      <c r="A65" s="131" t="s">
        <v>933</v>
      </c>
      <c r="B65" s="130">
        <v>338</v>
      </c>
      <c r="C65" s="130">
        <v>165</v>
      </c>
      <c r="D65" s="130">
        <v>155</v>
      </c>
      <c r="E65" s="130">
        <v>183</v>
      </c>
      <c r="F65" s="130">
        <v>96</v>
      </c>
      <c r="G65" s="130">
        <v>160</v>
      </c>
      <c r="H65" s="130">
        <v>39</v>
      </c>
      <c r="I65" s="130">
        <v>43</v>
      </c>
      <c r="J65" s="130">
        <v>306</v>
      </c>
      <c r="K65" s="130">
        <v>34</v>
      </c>
      <c r="L65" s="130">
        <v>13</v>
      </c>
      <c r="M65" s="130">
        <v>24</v>
      </c>
      <c r="N65" s="130">
        <v>39</v>
      </c>
      <c r="O65" s="130">
        <v>0</v>
      </c>
      <c r="P65" s="130">
        <v>49</v>
      </c>
      <c r="Q65" s="130">
        <v>51</v>
      </c>
      <c r="R65" s="130">
        <v>85</v>
      </c>
      <c r="S65" s="130">
        <v>106</v>
      </c>
      <c r="T65" s="130">
        <v>10</v>
      </c>
      <c r="U65" s="130">
        <v>34</v>
      </c>
      <c r="V65" s="130">
        <v>420</v>
      </c>
      <c r="W65" s="130">
        <v>34</v>
      </c>
      <c r="X65" s="130">
        <v>4</v>
      </c>
      <c r="Y65" s="130">
        <v>1</v>
      </c>
      <c r="Z65" s="130">
        <v>39</v>
      </c>
      <c r="AA65" s="130">
        <v>4</v>
      </c>
      <c r="AB65" s="130">
        <v>22</v>
      </c>
      <c r="AC65" s="130">
        <v>26</v>
      </c>
      <c r="AD65" s="130">
        <v>40</v>
      </c>
      <c r="AE65" s="130">
        <v>10</v>
      </c>
      <c r="AF65" s="130">
        <v>20</v>
      </c>
      <c r="AG65" s="130">
        <v>56</v>
      </c>
      <c r="AH65" s="130">
        <v>12</v>
      </c>
      <c r="AI65" s="130">
        <v>22</v>
      </c>
      <c r="AJ65" s="130">
        <v>25</v>
      </c>
      <c r="AK65" s="130">
        <v>67</v>
      </c>
      <c r="AL65" s="130">
        <v>219</v>
      </c>
      <c r="AM65" s="130">
        <v>13</v>
      </c>
      <c r="AN65" s="130">
        <v>2</v>
      </c>
      <c r="AO65" s="130">
        <v>268</v>
      </c>
      <c r="AP65" s="130">
        <v>148</v>
      </c>
      <c r="AQ65" s="130">
        <v>0</v>
      </c>
      <c r="AR65" s="130">
        <v>0</v>
      </c>
      <c r="AS65" s="130">
        <v>19</v>
      </c>
      <c r="AT65" s="130">
        <v>22</v>
      </c>
      <c r="AU65" s="130">
        <v>70</v>
      </c>
    </row>
    <row r="66" spans="1:47" ht="16.8">
      <c r="A66" s="131" t="s">
        <v>934</v>
      </c>
      <c r="B66" s="130">
        <v>4123</v>
      </c>
      <c r="C66" s="130">
        <v>2468</v>
      </c>
      <c r="D66" s="130">
        <v>2159</v>
      </c>
      <c r="E66" s="130">
        <v>1964</v>
      </c>
      <c r="F66" s="130">
        <v>1413</v>
      </c>
      <c r="G66" s="130">
        <v>1769</v>
      </c>
      <c r="H66" s="130">
        <v>461</v>
      </c>
      <c r="I66" s="130">
        <v>480</v>
      </c>
      <c r="J66" s="130">
        <v>3538</v>
      </c>
      <c r="K66" s="130">
        <v>538</v>
      </c>
      <c r="L66" s="130">
        <v>223</v>
      </c>
      <c r="M66" s="130">
        <v>687</v>
      </c>
      <c r="N66" s="130">
        <v>407</v>
      </c>
      <c r="O66" s="130">
        <v>958</v>
      </c>
      <c r="P66" s="130">
        <v>588</v>
      </c>
      <c r="Q66" s="130">
        <v>444</v>
      </c>
      <c r="R66" s="130">
        <v>940</v>
      </c>
      <c r="S66" s="130">
        <v>1403</v>
      </c>
      <c r="T66" s="130">
        <v>239</v>
      </c>
      <c r="U66" s="130">
        <v>489</v>
      </c>
      <c r="V66" s="130">
        <v>5914</v>
      </c>
      <c r="W66" s="130">
        <v>175</v>
      </c>
      <c r="X66" s="130">
        <v>19</v>
      </c>
      <c r="Y66" s="130">
        <v>26</v>
      </c>
      <c r="Z66" s="130">
        <v>509</v>
      </c>
      <c r="AA66" s="130">
        <v>81</v>
      </c>
      <c r="AB66" s="130">
        <v>274</v>
      </c>
      <c r="AC66" s="130">
        <v>314</v>
      </c>
      <c r="AD66" s="130">
        <v>348</v>
      </c>
      <c r="AE66" s="130">
        <v>145</v>
      </c>
      <c r="AF66" s="130">
        <v>161</v>
      </c>
      <c r="AG66" s="130">
        <v>878</v>
      </c>
      <c r="AH66" s="130">
        <v>57</v>
      </c>
      <c r="AI66" s="130">
        <v>461</v>
      </c>
      <c r="AJ66" s="130">
        <v>393</v>
      </c>
      <c r="AK66" s="130">
        <v>816</v>
      </c>
      <c r="AL66" s="130">
        <v>2311</v>
      </c>
      <c r="AM66" s="130">
        <v>209</v>
      </c>
      <c r="AN66" s="130">
        <v>57</v>
      </c>
      <c r="AO66" s="130">
        <v>3012</v>
      </c>
      <c r="AP66" s="130">
        <v>1471</v>
      </c>
      <c r="AQ66" s="130">
        <v>2</v>
      </c>
      <c r="AR66" s="130">
        <v>0</v>
      </c>
      <c r="AS66" s="130">
        <v>232</v>
      </c>
      <c r="AT66" s="130">
        <v>585</v>
      </c>
      <c r="AU66" s="130">
        <v>1111</v>
      </c>
    </row>
    <row r="67" spans="1:47" ht="16.8">
      <c r="A67" s="131" t="s">
        <v>935</v>
      </c>
      <c r="B67" s="130">
        <v>769</v>
      </c>
      <c r="C67" s="130">
        <v>371</v>
      </c>
      <c r="D67" s="130">
        <v>307</v>
      </c>
      <c r="E67" s="130">
        <v>462</v>
      </c>
      <c r="F67" s="130">
        <v>235</v>
      </c>
      <c r="G67" s="130">
        <v>314</v>
      </c>
      <c r="H67" s="130">
        <v>80</v>
      </c>
      <c r="I67" s="130">
        <v>140</v>
      </c>
      <c r="J67" s="130">
        <v>722</v>
      </c>
      <c r="K67" s="130">
        <v>78</v>
      </c>
      <c r="L67" s="130">
        <v>32</v>
      </c>
      <c r="M67" s="130">
        <v>47</v>
      </c>
      <c r="N67" s="130">
        <v>56</v>
      </c>
      <c r="O67" s="130">
        <v>0</v>
      </c>
      <c r="P67" s="130">
        <v>96</v>
      </c>
      <c r="Q67" s="130">
        <v>131</v>
      </c>
      <c r="R67" s="130">
        <v>208</v>
      </c>
      <c r="S67" s="130">
        <v>257</v>
      </c>
      <c r="T67" s="130">
        <v>25</v>
      </c>
      <c r="U67" s="130">
        <v>45</v>
      </c>
      <c r="V67" s="130">
        <v>1003</v>
      </c>
      <c r="W67" s="130">
        <v>26</v>
      </c>
      <c r="X67" s="130">
        <v>2</v>
      </c>
      <c r="Y67" s="130">
        <v>8</v>
      </c>
      <c r="Z67" s="130">
        <v>111</v>
      </c>
      <c r="AA67" s="130">
        <v>7</v>
      </c>
      <c r="AB67" s="130">
        <v>38</v>
      </c>
      <c r="AC67" s="130">
        <v>50</v>
      </c>
      <c r="AD67" s="130">
        <v>52</v>
      </c>
      <c r="AE67" s="130">
        <v>27</v>
      </c>
      <c r="AF67" s="130">
        <v>28</v>
      </c>
      <c r="AG67" s="130">
        <v>183</v>
      </c>
      <c r="AH67" s="130">
        <v>5</v>
      </c>
      <c r="AI67" s="130">
        <v>104</v>
      </c>
      <c r="AJ67" s="130">
        <v>75</v>
      </c>
      <c r="AK67" s="130">
        <v>246</v>
      </c>
      <c r="AL67" s="130">
        <v>343</v>
      </c>
      <c r="AM67" s="130">
        <v>87</v>
      </c>
      <c r="AN67" s="130">
        <v>7</v>
      </c>
      <c r="AO67" s="130">
        <v>579</v>
      </c>
      <c r="AP67" s="130">
        <v>339</v>
      </c>
      <c r="AQ67" s="130">
        <v>0</v>
      </c>
      <c r="AR67" s="130">
        <v>0</v>
      </c>
      <c r="AS67" s="130">
        <v>29</v>
      </c>
      <c r="AT67" s="130">
        <v>42</v>
      </c>
      <c r="AU67" s="130">
        <v>190</v>
      </c>
    </row>
    <row r="68" spans="1:47" ht="16.8">
      <c r="A68" s="131" t="s">
        <v>936</v>
      </c>
      <c r="B68" s="130">
        <v>2869</v>
      </c>
      <c r="C68" s="130">
        <v>1582</v>
      </c>
      <c r="D68" s="130">
        <v>1398</v>
      </c>
      <c r="E68" s="130">
        <v>1471</v>
      </c>
      <c r="F68" s="130">
        <v>870</v>
      </c>
      <c r="G68" s="130">
        <v>1189</v>
      </c>
      <c r="H68" s="130">
        <v>339</v>
      </c>
      <c r="I68" s="130">
        <v>471</v>
      </c>
      <c r="J68" s="130">
        <v>2444</v>
      </c>
      <c r="K68" s="130">
        <v>410</v>
      </c>
      <c r="L68" s="130">
        <v>196</v>
      </c>
      <c r="M68" s="130">
        <v>354</v>
      </c>
      <c r="N68" s="130">
        <v>297</v>
      </c>
      <c r="O68" s="130">
        <v>0</v>
      </c>
      <c r="P68" s="130">
        <v>240</v>
      </c>
      <c r="Q68" s="130">
        <v>326</v>
      </c>
      <c r="R68" s="130">
        <v>728</v>
      </c>
      <c r="S68" s="130">
        <v>1132</v>
      </c>
      <c r="T68" s="130">
        <v>137</v>
      </c>
      <c r="U68" s="130">
        <v>279</v>
      </c>
      <c r="V68" s="130">
        <v>4246</v>
      </c>
      <c r="W68" s="130">
        <v>126</v>
      </c>
      <c r="X68" s="130">
        <v>10</v>
      </c>
      <c r="Y68" s="130">
        <v>28</v>
      </c>
      <c r="Z68" s="130">
        <v>369</v>
      </c>
      <c r="AA68" s="130">
        <v>26</v>
      </c>
      <c r="AB68" s="130">
        <v>132</v>
      </c>
      <c r="AC68" s="130">
        <v>288</v>
      </c>
      <c r="AD68" s="130">
        <v>479</v>
      </c>
      <c r="AE68" s="130">
        <v>112</v>
      </c>
      <c r="AF68" s="130">
        <v>71</v>
      </c>
      <c r="AG68" s="130">
        <v>555</v>
      </c>
      <c r="AH68" s="130">
        <v>25</v>
      </c>
      <c r="AI68" s="130">
        <v>222</v>
      </c>
      <c r="AJ68" s="130">
        <v>240</v>
      </c>
      <c r="AK68" s="130">
        <v>328</v>
      </c>
      <c r="AL68" s="130">
        <v>1433</v>
      </c>
      <c r="AM68" s="130">
        <v>676</v>
      </c>
      <c r="AN68" s="130">
        <v>86</v>
      </c>
      <c r="AO68" s="130">
        <v>2133</v>
      </c>
      <c r="AP68" s="130">
        <v>1172</v>
      </c>
      <c r="AQ68" s="130">
        <v>0</v>
      </c>
      <c r="AR68" s="130">
        <v>0</v>
      </c>
      <c r="AS68" s="130">
        <v>194</v>
      </c>
      <c r="AT68" s="130">
        <v>305</v>
      </c>
      <c r="AU68" s="130">
        <v>736</v>
      </c>
    </row>
    <row r="69" spans="1:47" ht="16.8">
      <c r="A69" s="131" t="s">
        <v>937</v>
      </c>
      <c r="B69" s="130">
        <v>337</v>
      </c>
      <c r="C69" s="130">
        <v>157</v>
      </c>
      <c r="D69" s="130">
        <v>141</v>
      </c>
      <c r="E69" s="130">
        <v>196</v>
      </c>
      <c r="F69" s="130">
        <v>110</v>
      </c>
      <c r="G69" s="130">
        <v>153</v>
      </c>
      <c r="H69" s="130">
        <v>36</v>
      </c>
      <c r="I69" s="130">
        <v>38</v>
      </c>
      <c r="J69" s="130">
        <v>299</v>
      </c>
      <c r="K69" s="130">
        <v>42</v>
      </c>
      <c r="L69" s="130">
        <v>14</v>
      </c>
      <c r="M69" s="130">
        <v>32</v>
      </c>
      <c r="N69" s="130">
        <v>33</v>
      </c>
      <c r="O69" s="130">
        <v>0</v>
      </c>
      <c r="P69" s="130">
        <v>27</v>
      </c>
      <c r="Q69" s="130">
        <v>37</v>
      </c>
      <c r="R69" s="130">
        <v>82</v>
      </c>
      <c r="S69" s="130">
        <v>136</v>
      </c>
      <c r="T69" s="130">
        <v>21</v>
      </c>
      <c r="U69" s="130">
        <v>31</v>
      </c>
      <c r="V69" s="130">
        <v>493</v>
      </c>
      <c r="W69" s="130">
        <v>25</v>
      </c>
      <c r="X69" s="130">
        <v>1</v>
      </c>
      <c r="Y69" s="130">
        <v>4</v>
      </c>
      <c r="Z69" s="130">
        <v>41</v>
      </c>
      <c r="AA69" s="130">
        <v>6</v>
      </c>
      <c r="AB69" s="130">
        <v>26</v>
      </c>
      <c r="AC69" s="130">
        <v>18</v>
      </c>
      <c r="AD69" s="130">
        <v>34</v>
      </c>
      <c r="AE69" s="130">
        <v>15</v>
      </c>
      <c r="AF69" s="130">
        <v>7</v>
      </c>
      <c r="AG69" s="130">
        <v>62</v>
      </c>
      <c r="AH69" s="130">
        <v>2</v>
      </c>
      <c r="AI69" s="130">
        <v>30</v>
      </c>
      <c r="AJ69" s="130">
        <v>32</v>
      </c>
      <c r="AK69" s="130">
        <v>29</v>
      </c>
      <c r="AL69" s="130">
        <v>167</v>
      </c>
      <c r="AM69" s="130">
        <v>93</v>
      </c>
      <c r="AN69" s="130">
        <v>1</v>
      </c>
      <c r="AO69" s="130">
        <v>249</v>
      </c>
      <c r="AP69" s="130">
        <v>147</v>
      </c>
      <c r="AQ69" s="130">
        <v>0</v>
      </c>
      <c r="AR69" s="130">
        <v>0</v>
      </c>
      <c r="AS69" s="130">
        <v>19</v>
      </c>
      <c r="AT69" s="130">
        <v>30</v>
      </c>
      <c r="AU69" s="130">
        <v>88</v>
      </c>
    </row>
    <row r="70" spans="1:47" ht="16.8">
      <c r="A70" s="131" t="s">
        <v>938</v>
      </c>
      <c r="B70" s="130">
        <v>1643</v>
      </c>
      <c r="C70" s="130">
        <v>806</v>
      </c>
      <c r="D70" s="130">
        <v>742</v>
      </c>
      <c r="E70" s="130">
        <v>901</v>
      </c>
      <c r="F70" s="130">
        <v>552</v>
      </c>
      <c r="G70" s="130">
        <v>667</v>
      </c>
      <c r="H70" s="130">
        <v>193</v>
      </c>
      <c r="I70" s="130">
        <v>231</v>
      </c>
      <c r="J70" s="130">
        <v>1430</v>
      </c>
      <c r="K70" s="130">
        <v>195</v>
      </c>
      <c r="L70" s="130">
        <v>88</v>
      </c>
      <c r="M70" s="130">
        <v>134</v>
      </c>
      <c r="N70" s="130">
        <v>185</v>
      </c>
      <c r="O70" s="130">
        <v>0</v>
      </c>
      <c r="P70" s="130">
        <v>212</v>
      </c>
      <c r="Q70" s="130">
        <v>194</v>
      </c>
      <c r="R70" s="130">
        <v>412</v>
      </c>
      <c r="S70" s="130">
        <v>563</v>
      </c>
      <c r="T70" s="130">
        <v>65</v>
      </c>
      <c r="U70" s="130">
        <v>179</v>
      </c>
      <c r="V70" s="130">
        <v>2237</v>
      </c>
      <c r="W70" s="130">
        <v>68</v>
      </c>
      <c r="X70" s="130">
        <v>8</v>
      </c>
      <c r="Y70" s="130">
        <v>25</v>
      </c>
      <c r="Z70" s="130">
        <v>221</v>
      </c>
      <c r="AA70" s="130">
        <v>20</v>
      </c>
      <c r="AB70" s="130">
        <v>139</v>
      </c>
      <c r="AC70" s="130">
        <v>94</v>
      </c>
      <c r="AD70" s="130">
        <v>130</v>
      </c>
      <c r="AE70" s="130">
        <v>61</v>
      </c>
      <c r="AF70" s="130">
        <v>37</v>
      </c>
      <c r="AG70" s="130">
        <v>411</v>
      </c>
      <c r="AH70" s="130">
        <v>25</v>
      </c>
      <c r="AI70" s="130">
        <v>144</v>
      </c>
      <c r="AJ70" s="130">
        <v>142</v>
      </c>
      <c r="AK70" s="130">
        <v>289</v>
      </c>
      <c r="AL70" s="130">
        <v>813</v>
      </c>
      <c r="AM70" s="130">
        <v>298</v>
      </c>
      <c r="AN70" s="130">
        <v>26</v>
      </c>
      <c r="AO70" s="130">
        <v>1239</v>
      </c>
      <c r="AP70" s="130">
        <v>727</v>
      </c>
      <c r="AQ70" s="130">
        <v>0</v>
      </c>
      <c r="AR70" s="130">
        <v>0</v>
      </c>
      <c r="AS70" s="130">
        <v>90</v>
      </c>
      <c r="AT70" s="130">
        <v>105</v>
      </c>
      <c r="AU70" s="130">
        <v>404</v>
      </c>
    </row>
    <row r="71" spans="1:47" ht="16.8">
      <c r="A71" s="131" t="s">
        <v>939</v>
      </c>
      <c r="B71" s="130">
        <v>1605</v>
      </c>
      <c r="C71" s="130">
        <v>827</v>
      </c>
      <c r="D71" s="130">
        <v>762</v>
      </c>
      <c r="E71" s="130">
        <v>843</v>
      </c>
      <c r="F71" s="130">
        <v>500</v>
      </c>
      <c r="G71" s="130">
        <v>710</v>
      </c>
      <c r="H71" s="130">
        <v>178</v>
      </c>
      <c r="I71" s="130">
        <v>217</v>
      </c>
      <c r="J71" s="130">
        <v>1454</v>
      </c>
      <c r="K71" s="130">
        <v>180</v>
      </c>
      <c r="L71" s="130">
        <v>51</v>
      </c>
      <c r="M71" s="130">
        <v>166</v>
      </c>
      <c r="N71" s="130">
        <v>201</v>
      </c>
      <c r="O71" s="130">
        <v>52</v>
      </c>
      <c r="P71" s="130">
        <v>187</v>
      </c>
      <c r="Q71" s="130">
        <v>195</v>
      </c>
      <c r="R71" s="130">
        <v>397</v>
      </c>
      <c r="S71" s="130">
        <v>571</v>
      </c>
      <c r="T71" s="130">
        <v>84</v>
      </c>
      <c r="U71" s="130">
        <v>156</v>
      </c>
      <c r="V71" s="130">
        <v>2225</v>
      </c>
      <c r="W71" s="130">
        <v>50</v>
      </c>
      <c r="X71" s="130">
        <v>4</v>
      </c>
      <c r="Y71" s="130">
        <v>9</v>
      </c>
      <c r="Z71" s="130">
        <v>226</v>
      </c>
      <c r="AA71" s="130">
        <v>22</v>
      </c>
      <c r="AB71" s="130">
        <v>99</v>
      </c>
      <c r="AC71" s="130">
        <v>97</v>
      </c>
      <c r="AD71" s="130">
        <v>215</v>
      </c>
      <c r="AE71" s="130">
        <v>59</v>
      </c>
      <c r="AF71" s="130">
        <v>31</v>
      </c>
      <c r="AG71" s="130">
        <v>302</v>
      </c>
      <c r="AH71" s="130">
        <v>13</v>
      </c>
      <c r="AI71" s="130">
        <v>175</v>
      </c>
      <c r="AJ71" s="130">
        <v>199</v>
      </c>
      <c r="AK71" s="130">
        <v>6</v>
      </c>
      <c r="AL71" s="130">
        <v>1016</v>
      </c>
      <c r="AM71" s="130">
        <v>331</v>
      </c>
      <c r="AN71" s="130">
        <v>50</v>
      </c>
      <c r="AO71" s="130">
        <v>1263</v>
      </c>
      <c r="AP71" s="130">
        <v>741</v>
      </c>
      <c r="AQ71" s="130">
        <v>0</v>
      </c>
      <c r="AR71" s="130">
        <v>0</v>
      </c>
      <c r="AS71" s="130">
        <v>94</v>
      </c>
      <c r="AT71" s="130">
        <v>137</v>
      </c>
      <c r="AU71" s="130">
        <v>342</v>
      </c>
    </row>
    <row r="72" spans="1:47" ht="16.8">
      <c r="A72" s="131" t="s">
        <v>940</v>
      </c>
      <c r="B72" s="130">
        <v>1534</v>
      </c>
      <c r="C72" s="130">
        <v>731</v>
      </c>
      <c r="D72" s="130">
        <v>677</v>
      </c>
      <c r="E72" s="130">
        <v>857</v>
      </c>
      <c r="F72" s="130">
        <v>489</v>
      </c>
      <c r="G72" s="130">
        <v>661</v>
      </c>
      <c r="H72" s="130">
        <v>162</v>
      </c>
      <c r="I72" s="130">
        <v>222</v>
      </c>
      <c r="J72" s="130">
        <v>1320</v>
      </c>
      <c r="K72" s="130">
        <v>227</v>
      </c>
      <c r="L72" s="130">
        <v>101</v>
      </c>
      <c r="M72" s="130">
        <v>128</v>
      </c>
      <c r="N72" s="130">
        <v>127</v>
      </c>
      <c r="O72" s="130">
        <v>1</v>
      </c>
      <c r="P72" s="130">
        <v>126</v>
      </c>
      <c r="Q72" s="130">
        <v>192</v>
      </c>
      <c r="R72" s="130">
        <v>420</v>
      </c>
      <c r="S72" s="130">
        <v>598</v>
      </c>
      <c r="T72" s="130">
        <v>57</v>
      </c>
      <c r="U72" s="130">
        <v>132</v>
      </c>
      <c r="V72" s="130">
        <v>2156</v>
      </c>
      <c r="W72" s="130">
        <v>81</v>
      </c>
      <c r="X72" s="130">
        <v>7</v>
      </c>
      <c r="Y72" s="130">
        <v>15</v>
      </c>
      <c r="Z72" s="130">
        <v>220</v>
      </c>
      <c r="AA72" s="130">
        <v>12</v>
      </c>
      <c r="AB72" s="130">
        <v>96</v>
      </c>
      <c r="AC72" s="130">
        <v>100</v>
      </c>
      <c r="AD72" s="130">
        <v>194</v>
      </c>
      <c r="AE72" s="130">
        <v>72</v>
      </c>
      <c r="AF72" s="130">
        <v>33</v>
      </c>
      <c r="AG72" s="130">
        <v>307</v>
      </c>
      <c r="AH72" s="130">
        <v>3</v>
      </c>
      <c r="AI72" s="130">
        <v>161</v>
      </c>
      <c r="AJ72" s="130">
        <v>128</v>
      </c>
      <c r="AK72" s="130">
        <v>292</v>
      </c>
      <c r="AL72" s="130">
        <v>1027</v>
      </c>
      <c r="AM72" s="130">
        <v>55</v>
      </c>
      <c r="AN72" s="130">
        <v>12</v>
      </c>
      <c r="AO72" s="130">
        <v>1160</v>
      </c>
      <c r="AP72" s="130">
        <v>688</v>
      </c>
      <c r="AQ72" s="130">
        <v>0</v>
      </c>
      <c r="AR72" s="130">
        <v>0</v>
      </c>
      <c r="AS72" s="130">
        <v>84</v>
      </c>
      <c r="AT72" s="130">
        <v>102</v>
      </c>
      <c r="AU72" s="130">
        <v>374</v>
      </c>
    </row>
    <row r="73" spans="1:47" ht="16.8">
      <c r="A73" s="131" t="s">
        <v>941</v>
      </c>
      <c r="B73" s="130">
        <v>4306</v>
      </c>
      <c r="C73" s="130">
        <v>2496</v>
      </c>
      <c r="D73" s="130">
        <v>2164</v>
      </c>
      <c r="E73" s="130">
        <v>2142</v>
      </c>
      <c r="F73" s="130">
        <v>1306</v>
      </c>
      <c r="G73" s="130">
        <v>1799</v>
      </c>
      <c r="H73" s="130">
        <v>545</v>
      </c>
      <c r="I73" s="130">
        <v>656</v>
      </c>
      <c r="J73" s="130">
        <v>3508</v>
      </c>
      <c r="K73" s="130">
        <v>844</v>
      </c>
      <c r="L73" s="130">
        <v>438</v>
      </c>
      <c r="M73" s="130">
        <v>814</v>
      </c>
      <c r="N73" s="130">
        <v>394</v>
      </c>
      <c r="O73" s="130">
        <v>901</v>
      </c>
      <c r="P73" s="130">
        <v>479</v>
      </c>
      <c r="Q73" s="130">
        <v>429</v>
      </c>
      <c r="R73" s="130">
        <v>1012</v>
      </c>
      <c r="S73" s="130">
        <v>1629</v>
      </c>
      <c r="T73" s="130">
        <v>245</v>
      </c>
      <c r="U73" s="130">
        <v>470</v>
      </c>
      <c r="V73" s="130">
        <v>6557</v>
      </c>
      <c r="W73" s="130">
        <v>162</v>
      </c>
      <c r="X73" s="130">
        <v>14</v>
      </c>
      <c r="Y73" s="130">
        <v>38</v>
      </c>
      <c r="Z73" s="130">
        <v>588</v>
      </c>
      <c r="AA73" s="130">
        <v>84</v>
      </c>
      <c r="AB73" s="130">
        <v>310</v>
      </c>
      <c r="AC73" s="130">
        <v>436</v>
      </c>
      <c r="AD73" s="130">
        <v>365</v>
      </c>
      <c r="AE73" s="130">
        <v>179</v>
      </c>
      <c r="AF73" s="130">
        <v>94</v>
      </c>
      <c r="AG73" s="130">
        <v>952</v>
      </c>
      <c r="AH73" s="130">
        <v>50</v>
      </c>
      <c r="AI73" s="130">
        <v>424</v>
      </c>
      <c r="AJ73" s="130">
        <v>364</v>
      </c>
      <c r="AK73" s="130">
        <v>571</v>
      </c>
      <c r="AL73" s="130">
        <v>3067</v>
      </c>
      <c r="AM73" s="130">
        <v>149</v>
      </c>
      <c r="AN73" s="130">
        <v>75</v>
      </c>
      <c r="AO73" s="130">
        <v>3190</v>
      </c>
      <c r="AP73" s="130">
        <v>1536</v>
      </c>
      <c r="AQ73" s="130">
        <v>0</v>
      </c>
      <c r="AR73" s="130">
        <v>0</v>
      </c>
      <c r="AS73" s="130">
        <v>293</v>
      </c>
      <c r="AT73" s="130">
        <v>724</v>
      </c>
      <c r="AU73" s="130">
        <v>1116</v>
      </c>
    </row>
    <row r="74" spans="1:47" ht="16.8">
      <c r="A74" s="131" t="s">
        <v>1121</v>
      </c>
      <c r="B74" s="130">
        <v>6493</v>
      </c>
      <c r="C74" s="130">
        <v>3616</v>
      </c>
      <c r="D74" s="130">
        <v>3256</v>
      </c>
      <c r="E74" s="130">
        <v>3237</v>
      </c>
      <c r="F74" s="130">
        <v>2144</v>
      </c>
      <c r="G74" s="130">
        <v>2895</v>
      </c>
      <c r="H74" s="130">
        <v>692</v>
      </c>
      <c r="I74" s="130">
        <v>762</v>
      </c>
      <c r="J74" s="130">
        <v>5630</v>
      </c>
      <c r="K74" s="130">
        <v>852</v>
      </c>
      <c r="L74" s="130">
        <v>312</v>
      </c>
      <c r="M74" s="130">
        <v>658</v>
      </c>
      <c r="N74" s="130">
        <v>605</v>
      </c>
      <c r="O74" s="130">
        <v>1502</v>
      </c>
      <c r="P74" s="130">
        <v>856</v>
      </c>
      <c r="Q74" s="130">
        <v>807</v>
      </c>
      <c r="R74" s="130">
        <v>1596</v>
      </c>
      <c r="S74" s="130">
        <v>2086</v>
      </c>
      <c r="T74" s="130">
        <v>360</v>
      </c>
      <c r="U74" s="130">
        <v>735</v>
      </c>
      <c r="V74" s="130">
        <v>8968</v>
      </c>
      <c r="W74" s="130">
        <v>173</v>
      </c>
      <c r="X74" s="130">
        <v>40</v>
      </c>
      <c r="Y74" s="130">
        <v>61</v>
      </c>
      <c r="Z74" s="130">
        <v>664</v>
      </c>
      <c r="AA74" s="130">
        <v>88</v>
      </c>
      <c r="AB74" s="130">
        <v>410</v>
      </c>
      <c r="AC74" s="130">
        <v>428</v>
      </c>
      <c r="AD74" s="130">
        <v>1065</v>
      </c>
      <c r="AE74" s="130">
        <v>233</v>
      </c>
      <c r="AF74" s="130">
        <v>130</v>
      </c>
      <c r="AG74" s="130">
        <v>1067</v>
      </c>
      <c r="AH74" s="130">
        <v>78</v>
      </c>
      <c r="AI74" s="130">
        <v>724</v>
      </c>
      <c r="AJ74" s="130">
        <v>904</v>
      </c>
      <c r="AK74" s="130">
        <v>877</v>
      </c>
      <c r="AL74" s="130">
        <v>3877</v>
      </c>
      <c r="AM74" s="130">
        <v>814</v>
      </c>
      <c r="AN74" s="130">
        <v>122</v>
      </c>
      <c r="AO74" s="130">
        <v>4759</v>
      </c>
      <c r="AP74" s="130">
        <v>2697</v>
      </c>
      <c r="AQ74" s="130">
        <v>0</v>
      </c>
      <c r="AR74" s="130">
        <v>0</v>
      </c>
      <c r="AS74" s="130">
        <v>330</v>
      </c>
      <c r="AT74" s="130">
        <v>563</v>
      </c>
      <c r="AU74" s="130">
        <v>1734</v>
      </c>
    </row>
    <row r="75" spans="1:47" ht="16.8">
      <c r="A75" s="131" t="s">
        <v>1122</v>
      </c>
      <c r="B75" s="130">
        <v>267230</v>
      </c>
      <c r="C75" s="130">
        <v>149325</v>
      </c>
      <c r="D75" s="130">
        <v>131032</v>
      </c>
      <c r="E75" s="130">
        <v>136198</v>
      </c>
      <c r="F75" s="130">
        <v>82943</v>
      </c>
      <c r="G75" s="130">
        <v>116794</v>
      </c>
      <c r="H75" s="130">
        <v>30279</v>
      </c>
      <c r="I75" s="130">
        <v>37214</v>
      </c>
      <c r="J75" s="130">
        <v>227383</v>
      </c>
      <c r="K75" s="130">
        <v>39477</v>
      </c>
      <c r="L75" s="130">
        <v>17637</v>
      </c>
      <c r="M75" s="130">
        <v>34952</v>
      </c>
      <c r="N75" s="130">
        <v>26533</v>
      </c>
      <c r="O75" s="130">
        <v>32812</v>
      </c>
      <c r="P75" s="130">
        <v>40742</v>
      </c>
      <c r="Q75" s="130">
        <v>32320</v>
      </c>
      <c r="R75" s="130">
        <v>64514</v>
      </c>
      <c r="S75" s="130">
        <v>86601</v>
      </c>
      <c r="T75" s="130">
        <v>12128</v>
      </c>
      <c r="U75" s="130">
        <v>29052</v>
      </c>
      <c r="V75" s="130">
        <v>366529</v>
      </c>
      <c r="W75" s="130">
        <v>10028</v>
      </c>
      <c r="X75" s="130">
        <v>1474</v>
      </c>
      <c r="Y75" s="130">
        <v>2602</v>
      </c>
      <c r="Z75" s="130">
        <v>34504</v>
      </c>
      <c r="AA75" s="130">
        <v>4808</v>
      </c>
      <c r="AB75" s="130">
        <v>17865</v>
      </c>
      <c r="AC75" s="130">
        <v>21607</v>
      </c>
      <c r="AD75" s="130">
        <v>24646</v>
      </c>
      <c r="AE75" s="130">
        <v>10138</v>
      </c>
      <c r="AF75" s="130">
        <v>8399</v>
      </c>
      <c r="AG75" s="130">
        <v>52833</v>
      </c>
      <c r="AH75" s="130">
        <v>4464</v>
      </c>
      <c r="AI75" s="130">
        <v>29658</v>
      </c>
      <c r="AJ75" s="130">
        <v>26849</v>
      </c>
      <c r="AK75" s="130">
        <v>46086</v>
      </c>
      <c r="AL75" s="130">
        <v>158607</v>
      </c>
      <c r="AM75" s="130">
        <v>25004</v>
      </c>
      <c r="AN75" s="130">
        <v>4082</v>
      </c>
      <c r="AO75" s="130">
        <v>197077</v>
      </c>
      <c r="AP75" s="130">
        <v>104685</v>
      </c>
      <c r="AQ75" s="130">
        <v>32</v>
      </c>
      <c r="AR75" s="130">
        <v>14</v>
      </c>
      <c r="AS75" s="130">
        <v>14444</v>
      </c>
      <c r="AT75" s="130">
        <v>30398</v>
      </c>
      <c r="AU75" s="130">
        <v>70153</v>
      </c>
    </row>
    <row r="76" spans="1:47" ht="16.8">
      <c r="A76" s="131"/>
      <c r="B76" s="130">
        <v>13000</v>
      </c>
      <c r="C76" s="130">
        <v>7494</v>
      </c>
      <c r="D76" s="130">
        <v>6347</v>
      </c>
      <c r="E76" s="130">
        <v>6653</v>
      </c>
      <c r="F76" s="130">
        <v>3807</v>
      </c>
      <c r="G76" s="130">
        <v>5737</v>
      </c>
      <c r="H76" s="130">
        <v>1547</v>
      </c>
      <c r="I76" s="130">
        <v>1909</v>
      </c>
      <c r="J76" s="130">
        <v>10921</v>
      </c>
      <c r="K76" s="130">
        <v>2111</v>
      </c>
      <c r="L76" s="130">
        <v>989</v>
      </c>
      <c r="M76" s="130">
        <v>1842</v>
      </c>
      <c r="N76" s="130">
        <v>1178</v>
      </c>
      <c r="O76" s="130">
        <v>1934</v>
      </c>
      <c r="P76" s="130">
        <v>1545</v>
      </c>
      <c r="Q76" s="130">
        <v>1504</v>
      </c>
      <c r="R76" s="130">
        <v>3236</v>
      </c>
      <c r="S76" s="130">
        <v>4144</v>
      </c>
      <c r="T76" s="130">
        <v>687</v>
      </c>
      <c r="U76" s="130">
        <v>1795</v>
      </c>
      <c r="V76" s="130">
        <v>18531</v>
      </c>
      <c r="W76" s="130">
        <v>433</v>
      </c>
      <c r="X76" s="130">
        <v>60</v>
      </c>
      <c r="Y76" s="130">
        <v>114</v>
      </c>
      <c r="Z76" s="130">
        <v>1715</v>
      </c>
      <c r="AA76" s="130">
        <v>185</v>
      </c>
      <c r="AB76" s="130">
        <v>744</v>
      </c>
      <c r="AC76" s="130">
        <v>865</v>
      </c>
      <c r="AD76" s="130">
        <v>1585</v>
      </c>
      <c r="AE76" s="130">
        <v>542</v>
      </c>
      <c r="AF76" s="130">
        <v>402</v>
      </c>
      <c r="AG76" s="130">
        <v>2473</v>
      </c>
      <c r="AH76" s="130">
        <v>175</v>
      </c>
      <c r="AI76" s="130">
        <v>1481</v>
      </c>
      <c r="AJ76" s="130">
        <v>1485</v>
      </c>
      <c r="AK76" s="130">
        <v>3963</v>
      </c>
      <c r="AL76" s="130">
        <v>5175</v>
      </c>
      <c r="AM76" s="130">
        <v>1989</v>
      </c>
      <c r="AN76" s="130">
        <v>223</v>
      </c>
      <c r="AO76" s="130">
        <v>9311</v>
      </c>
      <c r="AP76" s="130">
        <v>4767</v>
      </c>
      <c r="AQ76" s="130">
        <v>1</v>
      </c>
      <c r="AR76" s="130">
        <v>1</v>
      </c>
      <c r="AS76" s="130">
        <v>795</v>
      </c>
      <c r="AT76" s="130">
        <v>1605</v>
      </c>
      <c r="AU76" s="130">
        <v>3689</v>
      </c>
    </row>
    <row r="77" spans="1:47" ht="16.8">
      <c r="A77" s="131" t="s">
        <v>942</v>
      </c>
      <c r="B77" s="130">
        <v>43838</v>
      </c>
      <c r="C77" s="130">
        <v>25869</v>
      </c>
      <c r="D77" s="130">
        <v>22660</v>
      </c>
      <c r="E77" s="130">
        <v>21178</v>
      </c>
      <c r="F77" s="130">
        <v>13961</v>
      </c>
      <c r="G77" s="130">
        <v>20115</v>
      </c>
      <c r="H77" s="130">
        <v>4471</v>
      </c>
      <c r="I77" s="130">
        <v>5291</v>
      </c>
      <c r="J77" s="130">
        <v>36142</v>
      </c>
      <c r="K77" s="130">
        <v>7727</v>
      </c>
      <c r="L77" s="130">
        <v>3551</v>
      </c>
      <c r="M77" s="130">
        <v>7069</v>
      </c>
      <c r="N77" s="130">
        <v>4199</v>
      </c>
      <c r="O77" s="130">
        <v>7803</v>
      </c>
      <c r="P77" s="130">
        <v>8985</v>
      </c>
      <c r="Q77" s="130">
        <v>5488</v>
      </c>
      <c r="R77" s="130">
        <v>10310</v>
      </c>
      <c r="S77" s="130">
        <v>11758</v>
      </c>
      <c r="T77" s="130">
        <v>2000</v>
      </c>
      <c r="U77" s="130">
        <v>5064</v>
      </c>
      <c r="V77" s="130">
        <v>57739</v>
      </c>
      <c r="W77" s="130">
        <v>831</v>
      </c>
      <c r="X77" s="130">
        <v>258</v>
      </c>
      <c r="Y77" s="130">
        <v>559</v>
      </c>
      <c r="Z77" s="130">
        <v>5648</v>
      </c>
      <c r="AA77" s="130">
        <v>971</v>
      </c>
      <c r="AB77" s="130">
        <v>3789</v>
      </c>
      <c r="AC77" s="130">
        <v>3752</v>
      </c>
      <c r="AD77" s="130">
        <v>2739</v>
      </c>
      <c r="AE77" s="130">
        <v>1573</v>
      </c>
      <c r="AF77" s="130">
        <v>1263</v>
      </c>
      <c r="AG77" s="130">
        <v>9031</v>
      </c>
      <c r="AH77" s="130">
        <v>953</v>
      </c>
      <c r="AI77" s="130">
        <v>5392</v>
      </c>
      <c r="AJ77" s="130">
        <v>4337</v>
      </c>
      <c r="AK77" s="130">
        <v>7853</v>
      </c>
      <c r="AL77" s="130">
        <v>28143</v>
      </c>
      <c r="AM77" s="130">
        <v>2812</v>
      </c>
      <c r="AN77" s="130">
        <v>473</v>
      </c>
      <c r="AO77" s="130">
        <v>31141</v>
      </c>
      <c r="AP77" s="130">
        <v>15240</v>
      </c>
      <c r="AQ77" s="130">
        <v>8</v>
      </c>
      <c r="AR77" s="130">
        <v>1</v>
      </c>
      <c r="AS77" s="130">
        <v>2219</v>
      </c>
      <c r="AT77" s="130">
        <v>6227</v>
      </c>
      <c r="AU77" s="130">
        <v>12697</v>
      </c>
    </row>
    <row r="78" spans="1:47" ht="16.8">
      <c r="A78" s="131" t="s">
        <v>943</v>
      </c>
      <c r="B78" s="130">
        <v>6773</v>
      </c>
      <c r="C78" s="130">
        <v>3372</v>
      </c>
      <c r="D78" s="130">
        <v>3052</v>
      </c>
      <c r="E78" s="130">
        <v>3721</v>
      </c>
      <c r="F78" s="130">
        <v>2111</v>
      </c>
      <c r="G78" s="130">
        <v>2938</v>
      </c>
      <c r="H78" s="130">
        <v>768</v>
      </c>
      <c r="I78" s="130">
        <v>956</v>
      </c>
      <c r="J78" s="130">
        <v>6038</v>
      </c>
      <c r="K78" s="130">
        <v>731</v>
      </c>
      <c r="L78" s="130">
        <v>286</v>
      </c>
      <c r="M78" s="130">
        <v>557</v>
      </c>
      <c r="N78" s="130">
        <v>736</v>
      </c>
      <c r="O78" s="130">
        <v>53</v>
      </c>
      <c r="P78" s="130">
        <v>835</v>
      </c>
      <c r="Q78" s="130">
        <v>812</v>
      </c>
      <c r="R78" s="130">
        <v>1736</v>
      </c>
      <c r="S78" s="130">
        <v>2422</v>
      </c>
      <c r="T78" s="130">
        <v>290</v>
      </c>
      <c r="U78" s="130">
        <v>627</v>
      </c>
      <c r="V78" s="130">
        <v>9269</v>
      </c>
      <c r="W78" s="130">
        <v>291</v>
      </c>
      <c r="X78" s="130">
        <v>23</v>
      </c>
      <c r="Y78" s="130">
        <v>56</v>
      </c>
      <c r="Z78" s="130">
        <v>849</v>
      </c>
      <c r="AA78" s="130">
        <v>79</v>
      </c>
      <c r="AB78" s="130">
        <v>470</v>
      </c>
      <c r="AC78" s="130">
        <v>390</v>
      </c>
      <c r="AD78" s="130">
        <v>809</v>
      </c>
      <c r="AE78" s="130">
        <v>268</v>
      </c>
      <c r="AF78" s="130">
        <v>171</v>
      </c>
      <c r="AG78" s="130">
        <v>1462</v>
      </c>
      <c r="AH78" s="130">
        <v>78</v>
      </c>
      <c r="AI78" s="130">
        <v>707</v>
      </c>
      <c r="AJ78" s="130">
        <v>654</v>
      </c>
      <c r="AK78" s="130">
        <v>743</v>
      </c>
      <c r="AL78" s="130">
        <v>3868</v>
      </c>
      <c r="AM78" s="130">
        <v>1185</v>
      </c>
      <c r="AN78" s="130">
        <v>140</v>
      </c>
      <c r="AO78" s="130">
        <v>5216</v>
      </c>
      <c r="AP78" s="130">
        <v>3135</v>
      </c>
      <c r="AQ78" s="130">
        <v>1</v>
      </c>
      <c r="AR78" s="130">
        <v>0</v>
      </c>
      <c r="AS78" s="130">
        <v>333</v>
      </c>
      <c r="AT78" s="130">
        <v>451</v>
      </c>
      <c r="AU78" s="130">
        <v>1557</v>
      </c>
    </row>
    <row r="79" spans="1:47" ht="16.8">
      <c r="A79" s="131" t="s">
        <v>944</v>
      </c>
      <c r="B79" s="130">
        <v>9698</v>
      </c>
      <c r="C79" s="130">
        <v>5177</v>
      </c>
      <c r="D79" s="130">
        <v>4543</v>
      </c>
      <c r="E79" s="130">
        <v>5155</v>
      </c>
      <c r="F79" s="130">
        <v>2959</v>
      </c>
      <c r="G79" s="130">
        <v>4110</v>
      </c>
      <c r="H79" s="130">
        <v>1120</v>
      </c>
      <c r="I79" s="130">
        <v>1509</v>
      </c>
      <c r="J79" s="130">
        <v>8132</v>
      </c>
      <c r="K79" s="130">
        <v>1607</v>
      </c>
      <c r="L79" s="130">
        <v>786</v>
      </c>
      <c r="M79" s="130">
        <v>1290</v>
      </c>
      <c r="N79" s="130">
        <v>821</v>
      </c>
      <c r="O79" s="130">
        <v>902</v>
      </c>
      <c r="P79" s="130">
        <v>1030</v>
      </c>
      <c r="Q79" s="130">
        <v>1109</v>
      </c>
      <c r="R79" s="130">
        <v>2449</v>
      </c>
      <c r="S79" s="130">
        <v>3576</v>
      </c>
      <c r="T79" s="130">
        <v>454</v>
      </c>
      <c r="U79" s="130">
        <v>988</v>
      </c>
      <c r="V79" s="130">
        <v>14018</v>
      </c>
      <c r="W79" s="130">
        <v>473</v>
      </c>
      <c r="X79" s="130">
        <v>51</v>
      </c>
      <c r="Y79" s="130">
        <v>82</v>
      </c>
      <c r="Z79" s="130">
        <v>1336</v>
      </c>
      <c r="AA79" s="130">
        <v>150</v>
      </c>
      <c r="AB79" s="130">
        <v>650</v>
      </c>
      <c r="AC79" s="130">
        <v>809</v>
      </c>
      <c r="AD79" s="130">
        <v>924</v>
      </c>
      <c r="AE79" s="130">
        <v>471</v>
      </c>
      <c r="AF79" s="130">
        <v>242</v>
      </c>
      <c r="AG79" s="130">
        <v>2065</v>
      </c>
      <c r="AH79" s="130">
        <v>94</v>
      </c>
      <c r="AI79" s="130">
        <v>967</v>
      </c>
      <c r="AJ79" s="130">
        <v>758</v>
      </c>
      <c r="AK79" s="130">
        <v>1674</v>
      </c>
      <c r="AL79" s="130">
        <v>6617</v>
      </c>
      <c r="AM79" s="130">
        <v>269</v>
      </c>
      <c r="AN79" s="130">
        <v>121</v>
      </c>
      <c r="AO79" s="130">
        <v>7233</v>
      </c>
      <c r="AP79" s="130">
        <v>3920</v>
      </c>
      <c r="AQ79" s="130">
        <v>2</v>
      </c>
      <c r="AR79" s="130">
        <v>1</v>
      </c>
      <c r="AS79" s="130">
        <v>577</v>
      </c>
      <c r="AT79" s="130">
        <v>1132</v>
      </c>
      <c r="AU79" s="130">
        <v>2465</v>
      </c>
    </row>
    <row r="80" spans="1:47" ht="16.8">
      <c r="A80" s="131" t="s">
        <v>945</v>
      </c>
      <c r="B80" s="130">
        <v>2896</v>
      </c>
      <c r="C80" s="130">
        <v>1542</v>
      </c>
      <c r="D80" s="130">
        <v>1347</v>
      </c>
      <c r="E80" s="130">
        <v>1549</v>
      </c>
      <c r="F80" s="130">
        <v>899</v>
      </c>
      <c r="G80" s="130">
        <v>1255</v>
      </c>
      <c r="H80" s="130">
        <v>320</v>
      </c>
      <c r="I80" s="130">
        <v>422</v>
      </c>
      <c r="J80" s="130">
        <v>2517</v>
      </c>
      <c r="K80" s="130">
        <v>367</v>
      </c>
      <c r="L80" s="130">
        <v>145</v>
      </c>
      <c r="M80" s="130">
        <v>354</v>
      </c>
      <c r="N80" s="130">
        <v>308</v>
      </c>
      <c r="O80" s="130">
        <v>0</v>
      </c>
      <c r="P80" s="130">
        <v>228</v>
      </c>
      <c r="Q80" s="130">
        <v>344</v>
      </c>
      <c r="R80" s="130">
        <v>744</v>
      </c>
      <c r="S80" s="130">
        <v>1142</v>
      </c>
      <c r="T80" s="130">
        <v>151</v>
      </c>
      <c r="U80" s="130">
        <v>259</v>
      </c>
      <c r="V80" s="130">
        <v>4281</v>
      </c>
      <c r="W80" s="130">
        <v>152</v>
      </c>
      <c r="X80" s="130">
        <v>17</v>
      </c>
      <c r="Y80" s="130">
        <v>25</v>
      </c>
      <c r="Z80" s="130">
        <v>350</v>
      </c>
      <c r="AA80" s="130">
        <v>30</v>
      </c>
      <c r="AB80" s="130">
        <v>145</v>
      </c>
      <c r="AC80" s="130">
        <v>259</v>
      </c>
      <c r="AD80" s="130">
        <v>452</v>
      </c>
      <c r="AE80" s="130">
        <v>127</v>
      </c>
      <c r="AF80" s="130">
        <v>77</v>
      </c>
      <c r="AG80" s="130">
        <v>550</v>
      </c>
      <c r="AH80" s="130">
        <v>19</v>
      </c>
      <c r="AI80" s="130">
        <v>252</v>
      </c>
      <c r="AJ80" s="130">
        <v>231</v>
      </c>
      <c r="AK80" s="130">
        <v>204</v>
      </c>
      <c r="AL80" s="130">
        <v>1463</v>
      </c>
      <c r="AM80" s="130">
        <v>805</v>
      </c>
      <c r="AN80" s="130">
        <v>50</v>
      </c>
      <c r="AO80" s="130">
        <v>2150</v>
      </c>
      <c r="AP80" s="130">
        <v>1191</v>
      </c>
      <c r="AQ80" s="130">
        <v>0</v>
      </c>
      <c r="AR80" s="130">
        <v>0</v>
      </c>
      <c r="AS80" s="130">
        <v>152</v>
      </c>
      <c r="AT80" s="130">
        <v>311</v>
      </c>
      <c r="AU80" s="130">
        <v>746</v>
      </c>
    </row>
    <row r="81" spans="1:47" ht="16.8">
      <c r="A81" s="131" t="s">
        <v>946</v>
      </c>
      <c r="B81" s="130">
        <v>4226</v>
      </c>
      <c r="C81" s="130">
        <v>2186</v>
      </c>
      <c r="D81" s="130">
        <v>1921</v>
      </c>
      <c r="E81" s="130">
        <v>2305</v>
      </c>
      <c r="F81" s="130">
        <v>1300</v>
      </c>
      <c r="G81" s="130">
        <v>1771</v>
      </c>
      <c r="H81" s="130">
        <v>524</v>
      </c>
      <c r="I81" s="130">
        <v>631</v>
      </c>
      <c r="J81" s="130">
        <v>3688</v>
      </c>
      <c r="K81" s="130">
        <v>531</v>
      </c>
      <c r="L81" s="130">
        <v>210</v>
      </c>
      <c r="M81" s="130">
        <v>513</v>
      </c>
      <c r="N81" s="130">
        <v>444</v>
      </c>
      <c r="O81" s="130">
        <v>0</v>
      </c>
      <c r="P81" s="130">
        <v>375</v>
      </c>
      <c r="Q81" s="130">
        <v>453</v>
      </c>
      <c r="R81" s="130">
        <v>1092</v>
      </c>
      <c r="S81" s="130">
        <v>1614</v>
      </c>
      <c r="T81" s="130">
        <v>218</v>
      </c>
      <c r="U81" s="130">
        <v>432</v>
      </c>
      <c r="V81" s="130">
        <v>6136</v>
      </c>
      <c r="W81" s="130">
        <v>266</v>
      </c>
      <c r="X81" s="130">
        <v>13</v>
      </c>
      <c r="Y81" s="130">
        <v>38</v>
      </c>
      <c r="Z81" s="130">
        <v>572</v>
      </c>
      <c r="AA81" s="130">
        <v>38</v>
      </c>
      <c r="AB81" s="130">
        <v>243</v>
      </c>
      <c r="AC81" s="130">
        <v>283</v>
      </c>
      <c r="AD81" s="130">
        <v>493</v>
      </c>
      <c r="AE81" s="130">
        <v>196</v>
      </c>
      <c r="AF81" s="130">
        <v>109</v>
      </c>
      <c r="AG81" s="130">
        <v>848</v>
      </c>
      <c r="AH81" s="130">
        <v>37</v>
      </c>
      <c r="AI81" s="130">
        <v>407</v>
      </c>
      <c r="AJ81" s="130">
        <v>370</v>
      </c>
      <c r="AK81" s="130">
        <v>658</v>
      </c>
      <c r="AL81" s="130">
        <v>2158</v>
      </c>
      <c r="AM81" s="130">
        <v>828</v>
      </c>
      <c r="AN81" s="130">
        <v>61</v>
      </c>
      <c r="AO81" s="130">
        <v>3117</v>
      </c>
      <c r="AP81" s="130">
        <v>1701</v>
      </c>
      <c r="AQ81" s="130">
        <v>1</v>
      </c>
      <c r="AR81" s="130">
        <v>0</v>
      </c>
      <c r="AS81" s="130">
        <v>248</v>
      </c>
      <c r="AT81" s="130">
        <v>434</v>
      </c>
      <c r="AU81" s="130">
        <v>1109</v>
      </c>
    </row>
    <row r="82" spans="1:47" ht="16.8">
      <c r="A82" s="131" t="s">
        <v>947</v>
      </c>
      <c r="B82" s="130">
        <v>24961</v>
      </c>
      <c r="C82" s="130">
        <v>14690</v>
      </c>
      <c r="D82" s="130">
        <v>12832</v>
      </c>
      <c r="E82" s="130">
        <v>12129</v>
      </c>
      <c r="F82" s="130">
        <v>8130</v>
      </c>
      <c r="G82" s="130">
        <v>11081</v>
      </c>
      <c r="H82" s="130">
        <v>2631</v>
      </c>
      <c r="I82" s="130">
        <v>3119</v>
      </c>
      <c r="J82" s="130">
        <v>20581</v>
      </c>
      <c r="K82" s="130">
        <v>4492</v>
      </c>
      <c r="L82" s="130">
        <v>2119</v>
      </c>
      <c r="M82" s="130">
        <v>4591</v>
      </c>
      <c r="N82" s="130">
        <v>2181</v>
      </c>
      <c r="O82" s="130">
        <v>7641</v>
      </c>
      <c r="P82" s="130">
        <v>3661</v>
      </c>
      <c r="Q82" s="130">
        <v>2851</v>
      </c>
      <c r="R82" s="130">
        <v>6219</v>
      </c>
      <c r="S82" s="130">
        <v>8318</v>
      </c>
      <c r="T82" s="130">
        <v>1037</v>
      </c>
      <c r="U82" s="130">
        <v>2651</v>
      </c>
      <c r="V82" s="130">
        <v>35110</v>
      </c>
      <c r="W82" s="130">
        <v>418</v>
      </c>
      <c r="X82" s="130">
        <v>87</v>
      </c>
      <c r="Y82" s="130">
        <v>219</v>
      </c>
      <c r="Z82" s="130">
        <v>3240</v>
      </c>
      <c r="AA82" s="130">
        <v>446</v>
      </c>
      <c r="AB82" s="130">
        <v>1909</v>
      </c>
      <c r="AC82" s="130">
        <v>1884</v>
      </c>
      <c r="AD82" s="130">
        <v>2095</v>
      </c>
      <c r="AE82" s="130">
        <v>1083</v>
      </c>
      <c r="AF82" s="130">
        <v>815</v>
      </c>
      <c r="AG82" s="130">
        <v>5100</v>
      </c>
      <c r="AH82" s="130">
        <v>309</v>
      </c>
      <c r="AI82" s="130">
        <v>2633</v>
      </c>
      <c r="AJ82" s="130">
        <v>3209</v>
      </c>
      <c r="AK82" s="130">
        <v>4755</v>
      </c>
      <c r="AL82" s="130">
        <v>13765</v>
      </c>
      <c r="AM82" s="130">
        <v>2849</v>
      </c>
      <c r="AN82" s="130">
        <v>391</v>
      </c>
      <c r="AO82" s="130">
        <v>18102</v>
      </c>
      <c r="AP82" s="130">
        <v>8899</v>
      </c>
      <c r="AQ82" s="130">
        <v>2</v>
      </c>
      <c r="AR82" s="130">
        <v>0</v>
      </c>
      <c r="AS82" s="130">
        <v>1291</v>
      </c>
      <c r="AT82" s="130">
        <v>4068</v>
      </c>
      <c r="AU82" s="130">
        <v>6859</v>
      </c>
    </row>
    <row r="83" spans="1:47" ht="16.8">
      <c r="A83" s="131" t="s">
        <v>948</v>
      </c>
      <c r="B83" s="130">
        <v>4477</v>
      </c>
      <c r="C83" s="130">
        <v>2379</v>
      </c>
      <c r="D83" s="130">
        <v>1959</v>
      </c>
      <c r="E83" s="130">
        <v>2518</v>
      </c>
      <c r="F83" s="130">
        <v>1384</v>
      </c>
      <c r="G83" s="130">
        <v>1812</v>
      </c>
      <c r="H83" s="130">
        <v>531</v>
      </c>
      <c r="I83" s="130">
        <v>750</v>
      </c>
      <c r="J83" s="130">
        <v>3976</v>
      </c>
      <c r="K83" s="130">
        <v>572</v>
      </c>
      <c r="L83" s="130">
        <v>247</v>
      </c>
      <c r="M83" s="130">
        <v>452</v>
      </c>
      <c r="N83" s="130">
        <v>434</v>
      </c>
      <c r="O83" s="130">
        <v>331</v>
      </c>
      <c r="P83" s="130">
        <v>572</v>
      </c>
      <c r="Q83" s="130">
        <v>560</v>
      </c>
      <c r="R83" s="130">
        <v>1091</v>
      </c>
      <c r="S83" s="130">
        <v>1663</v>
      </c>
      <c r="T83" s="130">
        <v>186</v>
      </c>
      <c r="U83" s="130">
        <v>348</v>
      </c>
      <c r="V83" s="130">
        <v>6211</v>
      </c>
      <c r="W83" s="130">
        <v>207</v>
      </c>
      <c r="X83" s="130">
        <v>26</v>
      </c>
      <c r="Y83" s="130">
        <v>36</v>
      </c>
      <c r="Z83" s="130">
        <v>602</v>
      </c>
      <c r="AA83" s="130">
        <v>74</v>
      </c>
      <c r="AB83" s="130">
        <v>305</v>
      </c>
      <c r="AC83" s="130">
        <v>396</v>
      </c>
      <c r="AD83" s="130">
        <v>317</v>
      </c>
      <c r="AE83" s="130">
        <v>185</v>
      </c>
      <c r="AF83" s="130">
        <v>135</v>
      </c>
      <c r="AG83" s="130">
        <v>1001</v>
      </c>
      <c r="AH83" s="130">
        <v>71</v>
      </c>
      <c r="AI83" s="130">
        <v>453</v>
      </c>
      <c r="AJ83" s="130">
        <v>357</v>
      </c>
      <c r="AK83" s="130">
        <v>1129</v>
      </c>
      <c r="AL83" s="130">
        <v>2066</v>
      </c>
      <c r="AM83" s="130">
        <v>552</v>
      </c>
      <c r="AN83" s="130">
        <v>68</v>
      </c>
      <c r="AO83" s="130">
        <v>3312</v>
      </c>
      <c r="AP83" s="130">
        <v>1855</v>
      </c>
      <c r="AQ83" s="130">
        <v>0</v>
      </c>
      <c r="AR83" s="130">
        <v>1</v>
      </c>
      <c r="AS83" s="130">
        <v>221</v>
      </c>
      <c r="AT83" s="130">
        <v>382</v>
      </c>
      <c r="AU83" s="130">
        <v>1165</v>
      </c>
    </row>
    <row r="84" spans="1:47" ht="16.8">
      <c r="A84" s="131" t="s">
        <v>949</v>
      </c>
      <c r="B84" s="130">
        <v>5475</v>
      </c>
      <c r="C84" s="130">
        <v>3000</v>
      </c>
      <c r="D84" s="130">
        <v>2479</v>
      </c>
      <c r="E84" s="130">
        <v>2996</v>
      </c>
      <c r="F84" s="130">
        <v>1783</v>
      </c>
      <c r="G84" s="130">
        <v>2350</v>
      </c>
      <c r="H84" s="130">
        <v>654</v>
      </c>
      <c r="I84" s="130">
        <v>688</v>
      </c>
      <c r="J84" s="130">
        <v>4591</v>
      </c>
      <c r="K84" s="130">
        <v>859</v>
      </c>
      <c r="L84" s="130">
        <v>387</v>
      </c>
      <c r="M84" s="130">
        <v>652</v>
      </c>
      <c r="N84" s="130">
        <v>530</v>
      </c>
      <c r="O84" s="130">
        <v>26</v>
      </c>
      <c r="P84" s="130">
        <v>466</v>
      </c>
      <c r="Q84" s="130">
        <v>620</v>
      </c>
      <c r="R84" s="130">
        <v>1453</v>
      </c>
      <c r="S84" s="130">
        <v>2124</v>
      </c>
      <c r="T84" s="130">
        <v>246</v>
      </c>
      <c r="U84" s="130">
        <v>521</v>
      </c>
      <c r="V84" s="130">
        <v>7899</v>
      </c>
      <c r="W84" s="130">
        <v>207</v>
      </c>
      <c r="X84" s="130">
        <v>19</v>
      </c>
      <c r="Y84" s="130">
        <v>26</v>
      </c>
      <c r="Z84" s="130">
        <v>724</v>
      </c>
      <c r="AA84" s="130">
        <v>51</v>
      </c>
      <c r="AB84" s="130">
        <v>363</v>
      </c>
      <c r="AC84" s="130">
        <v>321</v>
      </c>
      <c r="AD84" s="130">
        <v>518</v>
      </c>
      <c r="AE84" s="130">
        <v>234</v>
      </c>
      <c r="AF84" s="130">
        <v>158</v>
      </c>
      <c r="AG84" s="130">
        <v>1220</v>
      </c>
      <c r="AH84" s="130">
        <v>22</v>
      </c>
      <c r="AI84" s="130">
        <v>566</v>
      </c>
      <c r="AJ84" s="130">
        <v>673</v>
      </c>
      <c r="AK84" s="130">
        <v>1124</v>
      </c>
      <c r="AL84" s="130">
        <v>3001</v>
      </c>
      <c r="AM84" s="130">
        <v>466</v>
      </c>
      <c r="AN84" s="130">
        <v>92</v>
      </c>
      <c r="AO84" s="130">
        <v>4039</v>
      </c>
      <c r="AP84" s="130">
        <v>2215</v>
      </c>
      <c r="AQ84" s="130">
        <v>3</v>
      </c>
      <c r="AR84" s="130">
        <v>1</v>
      </c>
      <c r="AS84" s="130">
        <v>273</v>
      </c>
      <c r="AT84" s="130">
        <v>560</v>
      </c>
      <c r="AU84" s="130">
        <v>1436</v>
      </c>
    </row>
    <row r="85" spans="1:47" ht="16.8">
      <c r="A85" s="131" t="s">
        <v>950</v>
      </c>
      <c r="B85" s="130">
        <v>6131</v>
      </c>
      <c r="C85" s="130">
        <v>3803</v>
      </c>
      <c r="D85" s="130">
        <v>3216</v>
      </c>
      <c r="E85" s="130">
        <v>2915</v>
      </c>
      <c r="F85" s="130">
        <v>1890</v>
      </c>
      <c r="G85" s="130">
        <v>2833</v>
      </c>
      <c r="H85" s="130">
        <v>649</v>
      </c>
      <c r="I85" s="130">
        <v>759</v>
      </c>
      <c r="J85" s="130">
        <v>4848</v>
      </c>
      <c r="K85" s="130">
        <v>1264</v>
      </c>
      <c r="L85" s="130">
        <v>613</v>
      </c>
      <c r="M85" s="130">
        <v>1224</v>
      </c>
      <c r="N85" s="130">
        <v>593</v>
      </c>
      <c r="O85" s="130">
        <v>1536</v>
      </c>
      <c r="P85" s="130">
        <v>578</v>
      </c>
      <c r="Q85" s="130">
        <v>648</v>
      </c>
      <c r="R85" s="130">
        <v>1622</v>
      </c>
      <c r="S85" s="130">
        <v>2179</v>
      </c>
      <c r="T85" s="130">
        <v>337</v>
      </c>
      <c r="U85" s="130">
        <v>726</v>
      </c>
      <c r="V85" s="130">
        <v>9043</v>
      </c>
      <c r="W85" s="130">
        <v>168</v>
      </c>
      <c r="X85" s="130">
        <v>21</v>
      </c>
      <c r="Y85" s="130">
        <v>38</v>
      </c>
      <c r="Z85" s="130">
        <v>728</v>
      </c>
      <c r="AA85" s="130">
        <v>81</v>
      </c>
      <c r="AB85" s="130">
        <v>440</v>
      </c>
      <c r="AC85" s="130">
        <v>460</v>
      </c>
      <c r="AD85" s="130">
        <v>769</v>
      </c>
      <c r="AE85" s="130">
        <v>260</v>
      </c>
      <c r="AF85" s="130">
        <v>154</v>
      </c>
      <c r="AG85" s="130">
        <v>1150</v>
      </c>
      <c r="AH85" s="130">
        <v>38</v>
      </c>
      <c r="AI85" s="130">
        <v>595</v>
      </c>
      <c r="AJ85" s="130">
        <v>907</v>
      </c>
      <c r="AK85" s="130">
        <v>23</v>
      </c>
      <c r="AL85" s="130">
        <v>5396</v>
      </c>
      <c r="AM85" s="130">
        <v>22</v>
      </c>
      <c r="AN85" s="130">
        <v>109</v>
      </c>
      <c r="AO85" s="130">
        <v>4529</v>
      </c>
      <c r="AP85" s="130">
        <v>2133</v>
      </c>
      <c r="AQ85" s="130">
        <v>0</v>
      </c>
      <c r="AR85" s="130">
        <v>1</v>
      </c>
      <c r="AS85" s="130">
        <v>340</v>
      </c>
      <c r="AT85" s="130">
        <v>1113</v>
      </c>
      <c r="AU85" s="130">
        <v>1602</v>
      </c>
    </row>
    <row r="86" spans="1:47" ht="16.8">
      <c r="A86" s="131" t="s">
        <v>951</v>
      </c>
      <c r="B86" s="130">
        <v>7192</v>
      </c>
      <c r="C86" s="130">
        <v>3959</v>
      </c>
      <c r="D86" s="130">
        <v>3555</v>
      </c>
      <c r="E86" s="130">
        <v>3637</v>
      </c>
      <c r="F86" s="130">
        <v>2369</v>
      </c>
      <c r="G86" s="130">
        <v>3176</v>
      </c>
      <c r="H86" s="130">
        <v>787</v>
      </c>
      <c r="I86" s="130">
        <v>860</v>
      </c>
      <c r="J86" s="130">
        <v>6237</v>
      </c>
      <c r="K86" s="130">
        <v>943</v>
      </c>
      <c r="L86" s="130">
        <v>345</v>
      </c>
      <c r="M86" s="130">
        <v>690</v>
      </c>
      <c r="N86" s="130">
        <v>671</v>
      </c>
      <c r="O86" s="130">
        <v>1502</v>
      </c>
      <c r="P86" s="130">
        <v>943</v>
      </c>
      <c r="Q86" s="130">
        <v>911</v>
      </c>
      <c r="R86" s="130">
        <v>1806</v>
      </c>
      <c r="S86" s="130">
        <v>2308</v>
      </c>
      <c r="T86" s="130">
        <v>385</v>
      </c>
      <c r="U86" s="130">
        <v>782</v>
      </c>
      <c r="V86" s="130">
        <v>9848</v>
      </c>
      <c r="W86" s="130">
        <v>194</v>
      </c>
      <c r="X86" s="130">
        <v>41</v>
      </c>
      <c r="Y86" s="130">
        <v>72</v>
      </c>
      <c r="Z86" s="130">
        <v>743</v>
      </c>
      <c r="AA86" s="130">
        <v>96</v>
      </c>
      <c r="AB86" s="130">
        <v>438</v>
      </c>
      <c r="AC86" s="130">
        <v>466</v>
      </c>
      <c r="AD86" s="130">
        <v>1173</v>
      </c>
      <c r="AE86" s="130">
        <v>268</v>
      </c>
      <c r="AF86" s="130">
        <v>156</v>
      </c>
      <c r="AG86" s="130">
        <v>1204</v>
      </c>
      <c r="AH86" s="130">
        <v>84</v>
      </c>
      <c r="AI86" s="130">
        <v>813</v>
      </c>
      <c r="AJ86" s="130">
        <v>972</v>
      </c>
      <c r="AK86" s="130">
        <v>1010</v>
      </c>
      <c r="AL86" s="130">
        <v>4289</v>
      </c>
      <c r="AM86" s="130">
        <v>880</v>
      </c>
      <c r="AN86" s="130">
        <v>128</v>
      </c>
      <c r="AO86" s="130">
        <v>5271</v>
      </c>
      <c r="AP86" s="130">
        <v>3010</v>
      </c>
      <c r="AQ86" s="130">
        <v>0</v>
      </c>
      <c r="AR86" s="130">
        <v>0</v>
      </c>
      <c r="AS86" s="130">
        <v>361</v>
      </c>
      <c r="AT86" s="130">
        <v>591</v>
      </c>
      <c r="AU86" s="130">
        <v>1921</v>
      </c>
    </row>
    <row r="87" spans="1:47" ht="16.8">
      <c r="A87" s="131" t="s">
        <v>952</v>
      </c>
      <c r="B87" s="130">
        <v>16685</v>
      </c>
      <c r="C87" s="130">
        <v>9399</v>
      </c>
      <c r="D87" s="130">
        <v>8125</v>
      </c>
      <c r="E87" s="130">
        <v>8560</v>
      </c>
      <c r="F87" s="130">
        <v>4999</v>
      </c>
      <c r="G87" s="130">
        <v>7441</v>
      </c>
      <c r="H87" s="130">
        <v>1957</v>
      </c>
      <c r="I87" s="130">
        <v>2288</v>
      </c>
      <c r="J87" s="130">
        <v>13899</v>
      </c>
      <c r="K87" s="130">
        <v>2620</v>
      </c>
      <c r="L87" s="130">
        <v>1168</v>
      </c>
      <c r="M87" s="130">
        <v>2089</v>
      </c>
      <c r="N87" s="130">
        <v>1586</v>
      </c>
      <c r="O87" s="130">
        <v>2258</v>
      </c>
      <c r="P87" s="130">
        <v>2149</v>
      </c>
      <c r="Q87" s="130">
        <v>2145</v>
      </c>
      <c r="R87" s="130">
        <v>4027</v>
      </c>
      <c r="S87" s="130">
        <v>5483</v>
      </c>
      <c r="T87" s="130">
        <v>894</v>
      </c>
      <c r="U87" s="130">
        <v>1888</v>
      </c>
      <c r="V87" s="130">
        <v>23492</v>
      </c>
      <c r="W87" s="130">
        <v>531</v>
      </c>
      <c r="X87" s="130">
        <v>77</v>
      </c>
      <c r="Y87" s="130">
        <v>165</v>
      </c>
      <c r="Z87" s="130">
        <v>2172</v>
      </c>
      <c r="AA87" s="130">
        <v>264</v>
      </c>
      <c r="AB87" s="130">
        <v>1035</v>
      </c>
      <c r="AC87" s="130">
        <v>1100</v>
      </c>
      <c r="AD87" s="130">
        <v>1673</v>
      </c>
      <c r="AE87" s="130">
        <v>674</v>
      </c>
      <c r="AF87" s="130">
        <v>550</v>
      </c>
      <c r="AG87" s="130">
        <v>3063</v>
      </c>
      <c r="AH87" s="130">
        <v>199</v>
      </c>
      <c r="AI87" s="130">
        <v>2091</v>
      </c>
      <c r="AJ87" s="130">
        <v>1999</v>
      </c>
      <c r="AK87" s="130">
        <v>2382</v>
      </c>
      <c r="AL87" s="130">
        <v>10588</v>
      </c>
      <c r="AM87" s="130">
        <v>1444</v>
      </c>
      <c r="AN87" s="130">
        <v>384</v>
      </c>
      <c r="AO87" s="130">
        <v>12096</v>
      </c>
      <c r="AP87" s="130">
        <v>6475</v>
      </c>
      <c r="AQ87" s="130">
        <v>3</v>
      </c>
      <c r="AR87" s="130">
        <v>0</v>
      </c>
      <c r="AS87" s="130">
        <v>989</v>
      </c>
      <c r="AT87" s="130">
        <v>1807</v>
      </c>
      <c r="AU87" s="130">
        <v>4589</v>
      </c>
    </row>
    <row r="88" spans="1:47" ht="16.8">
      <c r="A88" s="131" t="s">
        <v>953</v>
      </c>
      <c r="B88" s="130">
        <v>7650</v>
      </c>
      <c r="C88" s="130">
        <v>4241</v>
      </c>
      <c r="D88" s="130">
        <v>3823</v>
      </c>
      <c r="E88" s="130">
        <v>3827</v>
      </c>
      <c r="F88" s="130">
        <v>2293</v>
      </c>
      <c r="G88" s="130">
        <v>3394</v>
      </c>
      <c r="H88" s="130">
        <v>860</v>
      </c>
      <c r="I88" s="130">
        <v>1103</v>
      </c>
      <c r="J88" s="130">
        <v>6558</v>
      </c>
      <c r="K88" s="130">
        <v>1048</v>
      </c>
      <c r="L88" s="130">
        <v>477</v>
      </c>
      <c r="M88" s="130">
        <v>809</v>
      </c>
      <c r="N88" s="130">
        <v>651</v>
      </c>
      <c r="O88" s="130">
        <v>949</v>
      </c>
      <c r="P88" s="130">
        <v>1243</v>
      </c>
      <c r="Q88" s="130">
        <v>992</v>
      </c>
      <c r="R88" s="130">
        <v>1832</v>
      </c>
      <c r="S88" s="130">
        <v>2213</v>
      </c>
      <c r="T88" s="130">
        <v>355</v>
      </c>
      <c r="U88" s="130">
        <v>959</v>
      </c>
      <c r="V88" s="130">
        <v>10248</v>
      </c>
      <c r="W88" s="130">
        <v>215</v>
      </c>
      <c r="X88" s="130">
        <v>38</v>
      </c>
      <c r="Y88" s="130">
        <v>81</v>
      </c>
      <c r="Z88" s="130">
        <v>966</v>
      </c>
      <c r="AA88" s="130">
        <v>157</v>
      </c>
      <c r="AB88" s="130">
        <v>507</v>
      </c>
      <c r="AC88" s="130">
        <v>587</v>
      </c>
      <c r="AD88" s="130">
        <v>891</v>
      </c>
      <c r="AE88" s="130">
        <v>282</v>
      </c>
      <c r="AF88" s="130">
        <v>207</v>
      </c>
      <c r="AG88" s="130">
        <v>1273</v>
      </c>
      <c r="AH88" s="130">
        <v>174</v>
      </c>
      <c r="AI88" s="130">
        <v>1010</v>
      </c>
      <c r="AJ88" s="130">
        <v>813</v>
      </c>
      <c r="AK88" s="130">
        <v>1081</v>
      </c>
      <c r="AL88" s="130">
        <v>4416</v>
      </c>
      <c r="AM88" s="130">
        <v>1113</v>
      </c>
      <c r="AN88" s="130">
        <v>108</v>
      </c>
      <c r="AO88" s="130">
        <v>5485</v>
      </c>
      <c r="AP88" s="130">
        <v>3074</v>
      </c>
      <c r="AQ88" s="130">
        <v>0</v>
      </c>
      <c r="AR88" s="130">
        <v>0</v>
      </c>
      <c r="AS88" s="130">
        <v>389</v>
      </c>
      <c r="AT88" s="130">
        <v>703</v>
      </c>
      <c r="AU88" s="130">
        <v>2165</v>
      </c>
    </row>
    <row r="89" spans="1:47" ht="16.8">
      <c r="A89" s="131" t="s">
        <v>954</v>
      </c>
      <c r="B89" s="130">
        <v>5145</v>
      </c>
      <c r="C89" s="130">
        <v>2670</v>
      </c>
      <c r="D89" s="130">
        <v>2390</v>
      </c>
      <c r="E89" s="130">
        <v>2755</v>
      </c>
      <c r="F89" s="130">
        <v>1455</v>
      </c>
      <c r="G89" s="130">
        <v>2181</v>
      </c>
      <c r="H89" s="130">
        <v>654</v>
      </c>
      <c r="I89" s="130">
        <v>855</v>
      </c>
      <c r="J89" s="130">
        <v>4511</v>
      </c>
      <c r="K89" s="130">
        <v>666</v>
      </c>
      <c r="L89" s="130">
        <v>262</v>
      </c>
      <c r="M89" s="130">
        <v>532</v>
      </c>
      <c r="N89" s="130">
        <v>496</v>
      </c>
      <c r="O89" s="130">
        <v>306</v>
      </c>
      <c r="P89" s="130">
        <v>561</v>
      </c>
      <c r="Q89" s="130">
        <v>604</v>
      </c>
      <c r="R89" s="130">
        <v>1287</v>
      </c>
      <c r="S89" s="130">
        <v>1896</v>
      </c>
      <c r="T89" s="130">
        <v>237</v>
      </c>
      <c r="U89" s="130">
        <v>516</v>
      </c>
      <c r="V89" s="130">
        <v>7305</v>
      </c>
      <c r="W89" s="130">
        <v>274</v>
      </c>
      <c r="X89" s="130">
        <v>27</v>
      </c>
      <c r="Y89" s="130">
        <v>64</v>
      </c>
      <c r="Z89" s="130">
        <v>682</v>
      </c>
      <c r="AA89" s="130">
        <v>77</v>
      </c>
      <c r="AB89" s="130">
        <v>303</v>
      </c>
      <c r="AC89" s="130">
        <v>354</v>
      </c>
      <c r="AD89" s="130">
        <v>648</v>
      </c>
      <c r="AE89" s="130">
        <v>182</v>
      </c>
      <c r="AF89" s="130">
        <v>136</v>
      </c>
      <c r="AG89" s="130">
        <v>997</v>
      </c>
      <c r="AH89" s="130">
        <v>80</v>
      </c>
      <c r="AI89" s="130">
        <v>534</v>
      </c>
      <c r="AJ89" s="130">
        <v>477</v>
      </c>
      <c r="AK89" s="130">
        <v>47</v>
      </c>
      <c r="AL89" s="130">
        <v>4107</v>
      </c>
      <c r="AM89" s="130">
        <v>264</v>
      </c>
      <c r="AN89" s="130">
        <v>84</v>
      </c>
      <c r="AO89" s="130">
        <v>3804</v>
      </c>
      <c r="AP89" s="130">
        <v>2189</v>
      </c>
      <c r="AQ89" s="130">
        <v>1</v>
      </c>
      <c r="AR89" s="130">
        <v>0</v>
      </c>
      <c r="AS89" s="130">
        <v>269</v>
      </c>
      <c r="AT89" s="130">
        <v>455</v>
      </c>
      <c r="AU89" s="130">
        <v>1341</v>
      </c>
    </row>
    <row r="90" spans="1:47" ht="16.8">
      <c r="A90" s="131" t="s">
        <v>955</v>
      </c>
      <c r="B90" s="130">
        <v>5018</v>
      </c>
      <c r="C90" s="130">
        <v>2636</v>
      </c>
      <c r="D90" s="130">
        <v>2291</v>
      </c>
      <c r="E90" s="130">
        <v>2727</v>
      </c>
      <c r="F90" s="130">
        <v>1465</v>
      </c>
      <c r="G90" s="130">
        <v>2170</v>
      </c>
      <c r="H90" s="130">
        <v>602</v>
      </c>
      <c r="I90" s="130">
        <v>781</v>
      </c>
      <c r="J90" s="130">
        <v>4414</v>
      </c>
      <c r="K90" s="130">
        <v>596</v>
      </c>
      <c r="L90" s="130">
        <v>240</v>
      </c>
      <c r="M90" s="130">
        <v>400</v>
      </c>
      <c r="N90" s="130">
        <v>510</v>
      </c>
      <c r="O90" s="130">
        <v>315</v>
      </c>
      <c r="P90" s="130">
        <v>643</v>
      </c>
      <c r="Q90" s="130">
        <v>672</v>
      </c>
      <c r="R90" s="130">
        <v>1237</v>
      </c>
      <c r="S90" s="130">
        <v>1758</v>
      </c>
      <c r="T90" s="130">
        <v>211</v>
      </c>
      <c r="U90" s="130">
        <v>455</v>
      </c>
      <c r="V90" s="130">
        <v>6796</v>
      </c>
      <c r="W90" s="130">
        <v>196</v>
      </c>
      <c r="X90" s="130">
        <v>27</v>
      </c>
      <c r="Y90" s="130">
        <v>52</v>
      </c>
      <c r="Z90" s="130">
        <v>727</v>
      </c>
      <c r="AA90" s="130">
        <v>74</v>
      </c>
      <c r="AB90" s="130">
        <v>290</v>
      </c>
      <c r="AC90" s="130">
        <v>391</v>
      </c>
      <c r="AD90" s="130">
        <v>475</v>
      </c>
      <c r="AE90" s="130">
        <v>194</v>
      </c>
      <c r="AF90" s="130">
        <v>149</v>
      </c>
      <c r="AG90" s="130">
        <v>916</v>
      </c>
      <c r="AH90" s="130">
        <v>73</v>
      </c>
      <c r="AI90" s="130">
        <v>559</v>
      </c>
      <c r="AJ90" s="130">
        <v>570</v>
      </c>
      <c r="AK90" s="130">
        <v>543</v>
      </c>
      <c r="AL90" s="130">
        <v>3555</v>
      </c>
      <c r="AM90" s="130">
        <v>175</v>
      </c>
      <c r="AN90" s="130">
        <v>143</v>
      </c>
      <c r="AO90" s="130">
        <v>3747</v>
      </c>
      <c r="AP90" s="130">
        <v>2253</v>
      </c>
      <c r="AQ90" s="130">
        <v>1</v>
      </c>
      <c r="AR90" s="130">
        <v>0</v>
      </c>
      <c r="AS90" s="130">
        <v>203</v>
      </c>
      <c r="AT90" s="130">
        <v>350</v>
      </c>
      <c r="AU90" s="130">
        <v>1271</v>
      </c>
    </row>
    <row r="91" spans="1:47" ht="16.8">
      <c r="A91" s="131" t="s">
        <v>956</v>
      </c>
      <c r="B91" s="130">
        <v>3990</v>
      </c>
      <c r="C91" s="130">
        <v>2233</v>
      </c>
      <c r="D91" s="130">
        <v>1835</v>
      </c>
      <c r="E91" s="130">
        <v>2155</v>
      </c>
      <c r="F91" s="130">
        <v>1270</v>
      </c>
      <c r="G91" s="130">
        <v>1695</v>
      </c>
      <c r="H91" s="130">
        <v>470</v>
      </c>
      <c r="I91" s="130">
        <v>555</v>
      </c>
      <c r="J91" s="130">
        <v>3424</v>
      </c>
      <c r="K91" s="130">
        <v>527</v>
      </c>
      <c r="L91" s="130">
        <v>210</v>
      </c>
      <c r="M91" s="130">
        <v>367</v>
      </c>
      <c r="N91" s="130">
        <v>375</v>
      </c>
      <c r="O91" s="130">
        <v>0</v>
      </c>
      <c r="P91" s="130">
        <v>359</v>
      </c>
      <c r="Q91" s="130">
        <v>458</v>
      </c>
      <c r="R91" s="130">
        <v>1053</v>
      </c>
      <c r="S91" s="130">
        <v>1384</v>
      </c>
      <c r="T91" s="130">
        <v>238</v>
      </c>
      <c r="U91" s="130">
        <v>462</v>
      </c>
      <c r="V91" s="130">
        <v>5696</v>
      </c>
      <c r="W91" s="130">
        <v>181</v>
      </c>
      <c r="X91" s="130">
        <v>8</v>
      </c>
      <c r="Y91" s="130">
        <v>41</v>
      </c>
      <c r="Z91" s="130">
        <v>549</v>
      </c>
      <c r="AA91" s="130">
        <v>46</v>
      </c>
      <c r="AB91" s="130">
        <v>214</v>
      </c>
      <c r="AC91" s="130">
        <v>260</v>
      </c>
      <c r="AD91" s="130">
        <v>454</v>
      </c>
      <c r="AE91" s="130">
        <v>147</v>
      </c>
      <c r="AF91" s="130">
        <v>132</v>
      </c>
      <c r="AG91" s="130">
        <v>699</v>
      </c>
      <c r="AH91" s="130">
        <v>44</v>
      </c>
      <c r="AI91" s="130">
        <v>444</v>
      </c>
      <c r="AJ91" s="130">
        <v>490</v>
      </c>
      <c r="AK91" s="130">
        <v>832</v>
      </c>
      <c r="AL91" s="130">
        <v>2057</v>
      </c>
      <c r="AM91" s="130">
        <v>437</v>
      </c>
      <c r="AN91" s="130">
        <v>170</v>
      </c>
      <c r="AO91" s="130">
        <v>2881</v>
      </c>
      <c r="AP91" s="130">
        <v>1634</v>
      </c>
      <c r="AQ91" s="130">
        <v>0</v>
      </c>
      <c r="AR91" s="130">
        <v>0</v>
      </c>
      <c r="AS91" s="130">
        <v>222</v>
      </c>
      <c r="AT91" s="130">
        <v>323</v>
      </c>
      <c r="AU91" s="130">
        <v>1109</v>
      </c>
    </row>
    <row r="92" spans="1:47" ht="16.8">
      <c r="A92" s="131" t="s">
        <v>957</v>
      </c>
      <c r="B92" s="130">
        <v>33435</v>
      </c>
      <c r="C92" s="130">
        <v>18772</v>
      </c>
      <c r="D92" s="130">
        <v>16849</v>
      </c>
      <c r="E92" s="130">
        <v>16586</v>
      </c>
      <c r="F92" s="130">
        <v>10887</v>
      </c>
      <c r="G92" s="130">
        <v>14737</v>
      </c>
      <c r="H92" s="130">
        <v>3568</v>
      </c>
      <c r="I92" s="130">
        <v>4243</v>
      </c>
      <c r="J92" s="130">
        <v>28252</v>
      </c>
      <c r="K92" s="130">
        <v>5101</v>
      </c>
      <c r="L92" s="130">
        <v>2325</v>
      </c>
      <c r="M92" s="130">
        <v>4553</v>
      </c>
      <c r="N92" s="130">
        <v>3318</v>
      </c>
      <c r="O92" s="130">
        <v>4404</v>
      </c>
      <c r="P92" s="130">
        <v>7553</v>
      </c>
      <c r="Q92" s="130">
        <v>4377</v>
      </c>
      <c r="R92" s="130">
        <v>7370</v>
      </c>
      <c r="S92" s="130">
        <v>9134</v>
      </c>
      <c r="T92" s="130">
        <v>1290</v>
      </c>
      <c r="U92" s="130">
        <v>3525</v>
      </c>
      <c r="V92" s="130">
        <v>41908</v>
      </c>
      <c r="W92" s="130">
        <v>963</v>
      </c>
      <c r="X92" s="130">
        <v>258</v>
      </c>
      <c r="Y92" s="130">
        <v>425</v>
      </c>
      <c r="Z92" s="130">
        <v>4584</v>
      </c>
      <c r="AA92" s="130">
        <v>870</v>
      </c>
      <c r="AB92" s="130">
        <v>2254</v>
      </c>
      <c r="AC92" s="130">
        <v>3035</v>
      </c>
      <c r="AD92" s="130">
        <v>1977</v>
      </c>
      <c r="AE92" s="130">
        <v>1027</v>
      </c>
      <c r="AF92" s="130">
        <v>1056</v>
      </c>
      <c r="AG92" s="130">
        <v>6468</v>
      </c>
      <c r="AH92" s="130">
        <v>857</v>
      </c>
      <c r="AI92" s="130">
        <v>4143</v>
      </c>
      <c r="AJ92" s="130">
        <v>3310</v>
      </c>
      <c r="AK92" s="130">
        <v>6930</v>
      </c>
      <c r="AL92" s="130">
        <v>20030</v>
      </c>
      <c r="AM92" s="130">
        <v>2383</v>
      </c>
      <c r="AN92" s="130">
        <v>354</v>
      </c>
      <c r="AO92" s="130">
        <v>24844</v>
      </c>
      <c r="AP92" s="130">
        <v>12668</v>
      </c>
      <c r="AQ92" s="130">
        <v>3</v>
      </c>
      <c r="AR92" s="130">
        <v>0</v>
      </c>
      <c r="AS92" s="130">
        <v>1813</v>
      </c>
      <c r="AT92" s="130">
        <v>3979</v>
      </c>
      <c r="AU92" s="130">
        <v>8591</v>
      </c>
    </row>
    <row r="93" spans="1:47" ht="16.8">
      <c r="A93" s="131" t="s">
        <v>958</v>
      </c>
      <c r="B93" s="130">
        <v>5056</v>
      </c>
      <c r="C93" s="130">
        <v>2851</v>
      </c>
      <c r="D93" s="130">
        <v>2417</v>
      </c>
      <c r="E93" s="130">
        <v>2639</v>
      </c>
      <c r="F93" s="130">
        <v>1444</v>
      </c>
      <c r="G93" s="130">
        <v>2119</v>
      </c>
      <c r="H93" s="130">
        <v>662</v>
      </c>
      <c r="I93" s="130">
        <v>831</v>
      </c>
      <c r="J93" s="130">
        <v>4432</v>
      </c>
      <c r="K93" s="130">
        <v>587</v>
      </c>
      <c r="L93" s="130">
        <v>257</v>
      </c>
      <c r="M93" s="130">
        <v>418</v>
      </c>
      <c r="N93" s="130">
        <v>592</v>
      </c>
      <c r="O93" s="130">
        <v>0</v>
      </c>
      <c r="P93" s="130">
        <v>797</v>
      </c>
      <c r="Q93" s="130">
        <v>593</v>
      </c>
      <c r="R93" s="130">
        <v>1172</v>
      </c>
      <c r="S93" s="130">
        <v>1737</v>
      </c>
      <c r="T93" s="130">
        <v>199</v>
      </c>
      <c r="U93" s="130">
        <v>532</v>
      </c>
      <c r="V93" s="130">
        <v>6830</v>
      </c>
      <c r="W93" s="130">
        <v>337</v>
      </c>
      <c r="X93" s="130">
        <v>31</v>
      </c>
      <c r="Y93" s="130">
        <v>45</v>
      </c>
      <c r="Z93" s="130">
        <v>587</v>
      </c>
      <c r="AA93" s="130">
        <v>103</v>
      </c>
      <c r="AB93" s="130">
        <v>269</v>
      </c>
      <c r="AC93" s="130">
        <v>588</v>
      </c>
      <c r="AD93" s="130">
        <v>396</v>
      </c>
      <c r="AE93" s="130">
        <v>194</v>
      </c>
      <c r="AF93" s="130">
        <v>138</v>
      </c>
      <c r="AG93" s="130">
        <v>988</v>
      </c>
      <c r="AH93" s="130">
        <v>95</v>
      </c>
      <c r="AI93" s="130">
        <v>560</v>
      </c>
      <c r="AJ93" s="130">
        <v>356</v>
      </c>
      <c r="AK93" s="130">
        <v>1085</v>
      </c>
      <c r="AL93" s="130">
        <v>2495</v>
      </c>
      <c r="AM93" s="130">
        <v>757</v>
      </c>
      <c r="AN93" s="130">
        <v>138</v>
      </c>
      <c r="AO93" s="130">
        <v>3913</v>
      </c>
      <c r="AP93" s="130">
        <v>2256</v>
      </c>
      <c r="AQ93" s="130">
        <v>0</v>
      </c>
      <c r="AR93" s="130">
        <v>0</v>
      </c>
      <c r="AS93" s="130">
        <v>261</v>
      </c>
      <c r="AT93" s="130">
        <v>340</v>
      </c>
      <c r="AU93" s="130">
        <v>1143</v>
      </c>
    </row>
    <row r="94" spans="1:47" ht="16.8">
      <c r="A94" s="131" t="s">
        <v>959</v>
      </c>
      <c r="B94" s="130">
        <v>3984</v>
      </c>
      <c r="C94" s="130">
        <v>2017</v>
      </c>
      <c r="D94" s="130">
        <v>1894</v>
      </c>
      <c r="E94" s="130">
        <v>2090</v>
      </c>
      <c r="F94" s="130">
        <v>1137</v>
      </c>
      <c r="G94" s="130">
        <v>1777</v>
      </c>
      <c r="H94" s="130">
        <v>513</v>
      </c>
      <c r="I94" s="130">
        <v>557</v>
      </c>
      <c r="J94" s="130">
        <v>3455</v>
      </c>
      <c r="K94" s="130">
        <v>507</v>
      </c>
      <c r="L94" s="130">
        <v>210</v>
      </c>
      <c r="M94" s="130">
        <v>371</v>
      </c>
      <c r="N94" s="130">
        <v>448</v>
      </c>
      <c r="O94" s="130">
        <v>1</v>
      </c>
      <c r="P94" s="130">
        <v>541</v>
      </c>
      <c r="Q94" s="130">
        <v>507</v>
      </c>
      <c r="R94" s="130">
        <v>960</v>
      </c>
      <c r="S94" s="130">
        <v>1307</v>
      </c>
      <c r="T94" s="130">
        <v>173</v>
      </c>
      <c r="U94" s="130">
        <v>460</v>
      </c>
      <c r="V94" s="130">
        <v>5330</v>
      </c>
      <c r="W94" s="130">
        <v>245</v>
      </c>
      <c r="X94" s="130">
        <v>27</v>
      </c>
      <c r="Y94" s="130">
        <v>36</v>
      </c>
      <c r="Z94" s="130">
        <v>449</v>
      </c>
      <c r="AA94" s="130">
        <v>66</v>
      </c>
      <c r="AB94" s="130">
        <v>256</v>
      </c>
      <c r="AC94" s="130">
        <v>256</v>
      </c>
      <c r="AD94" s="130">
        <v>366</v>
      </c>
      <c r="AE94" s="130">
        <v>137</v>
      </c>
      <c r="AF94" s="130">
        <v>126</v>
      </c>
      <c r="AG94" s="130">
        <v>814</v>
      </c>
      <c r="AH94" s="130">
        <v>94</v>
      </c>
      <c r="AI94" s="130">
        <v>435</v>
      </c>
      <c r="AJ94" s="130">
        <v>378</v>
      </c>
      <c r="AK94" s="130">
        <v>1248</v>
      </c>
      <c r="AL94" s="130">
        <v>1565</v>
      </c>
      <c r="AM94" s="130">
        <v>684</v>
      </c>
      <c r="AN94" s="130">
        <v>66</v>
      </c>
      <c r="AO94" s="130">
        <v>3102</v>
      </c>
      <c r="AP94" s="130">
        <v>1798</v>
      </c>
      <c r="AQ94" s="130">
        <v>0</v>
      </c>
      <c r="AR94" s="130">
        <v>3</v>
      </c>
      <c r="AS94" s="130">
        <v>233</v>
      </c>
      <c r="AT94" s="130">
        <v>319</v>
      </c>
      <c r="AU94" s="130">
        <v>882</v>
      </c>
    </row>
    <row r="95" spans="1:47" ht="16.8">
      <c r="A95" s="131" t="s">
        <v>960</v>
      </c>
      <c r="B95" s="130">
        <v>9987</v>
      </c>
      <c r="C95" s="130">
        <v>5415</v>
      </c>
      <c r="D95" s="130">
        <v>4697</v>
      </c>
      <c r="E95" s="130">
        <v>5290</v>
      </c>
      <c r="F95" s="130">
        <v>2926</v>
      </c>
      <c r="G95" s="130">
        <v>4167</v>
      </c>
      <c r="H95" s="130">
        <v>1294</v>
      </c>
      <c r="I95" s="130">
        <v>1600</v>
      </c>
      <c r="J95" s="130">
        <v>8707</v>
      </c>
      <c r="K95" s="130">
        <v>1199</v>
      </c>
      <c r="L95" s="130">
        <v>457</v>
      </c>
      <c r="M95" s="130">
        <v>1071</v>
      </c>
      <c r="N95" s="130">
        <v>854</v>
      </c>
      <c r="O95" s="130">
        <v>411</v>
      </c>
      <c r="P95" s="130">
        <v>1307</v>
      </c>
      <c r="Q95" s="130">
        <v>1231</v>
      </c>
      <c r="R95" s="130">
        <v>2382</v>
      </c>
      <c r="S95" s="130">
        <v>3512</v>
      </c>
      <c r="T95" s="130">
        <v>531</v>
      </c>
      <c r="U95" s="130">
        <v>953</v>
      </c>
      <c r="V95" s="130">
        <v>13828</v>
      </c>
      <c r="W95" s="130">
        <v>507</v>
      </c>
      <c r="X95" s="130">
        <v>60</v>
      </c>
      <c r="Y95" s="130">
        <v>119</v>
      </c>
      <c r="Z95" s="130">
        <v>1429</v>
      </c>
      <c r="AA95" s="130">
        <v>175</v>
      </c>
      <c r="AB95" s="130">
        <v>514</v>
      </c>
      <c r="AC95" s="130">
        <v>1332</v>
      </c>
      <c r="AD95" s="130">
        <v>646</v>
      </c>
      <c r="AE95" s="130">
        <v>309</v>
      </c>
      <c r="AF95" s="130">
        <v>303</v>
      </c>
      <c r="AG95" s="130">
        <v>1826</v>
      </c>
      <c r="AH95" s="130">
        <v>177</v>
      </c>
      <c r="AI95" s="130">
        <v>1077</v>
      </c>
      <c r="AJ95" s="130">
        <v>844</v>
      </c>
      <c r="AK95" s="130">
        <v>1176</v>
      </c>
      <c r="AL95" s="130">
        <v>6363</v>
      </c>
      <c r="AM95" s="130">
        <v>1040</v>
      </c>
      <c r="AN95" s="130">
        <v>196</v>
      </c>
      <c r="AO95" s="130">
        <v>7761</v>
      </c>
      <c r="AP95" s="130">
        <v>4346</v>
      </c>
      <c r="AQ95" s="130">
        <v>0</v>
      </c>
      <c r="AR95" s="130">
        <v>0</v>
      </c>
      <c r="AS95" s="130">
        <v>552</v>
      </c>
      <c r="AT95" s="130">
        <v>917</v>
      </c>
      <c r="AU95" s="130">
        <v>2226</v>
      </c>
    </row>
    <row r="96" spans="1:47" ht="16.8">
      <c r="A96" s="131" t="s">
        <v>961</v>
      </c>
      <c r="B96" s="130">
        <v>3961</v>
      </c>
      <c r="C96" s="130">
        <v>2066</v>
      </c>
      <c r="D96" s="130">
        <v>1840</v>
      </c>
      <c r="E96" s="130">
        <v>2121</v>
      </c>
      <c r="F96" s="130">
        <v>1153</v>
      </c>
      <c r="G96" s="130">
        <v>1728</v>
      </c>
      <c r="H96" s="130">
        <v>490</v>
      </c>
      <c r="I96" s="130">
        <v>590</v>
      </c>
      <c r="J96" s="130">
        <v>3390</v>
      </c>
      <c r="K96" s="130">
        <v>529</v>
      </c>
      <c r="L96" s="130">
        <v>237</v>
      </c>
      <c r="M96" s="130">
        <v>518</v>
      </c>
      <c r="N96" s="130">
        <v>552</v>
      </c>
      <c r="O96" s="130">
        <v>0</v>
      </c>
      <c r="P96" s="130">
        <v>447</v>
      </c>
      <c r="Q96" s="130">
        <v>391</v>
      </c>
      <c r="R96" s="130">
        <v>942</v>
      </c>
      <c r="S96" s="130">
        <v>1469</v>
      </c>
      <c r="T96" s="130">
        <v>187</v>
      </c>
      <c r="U96" s="130">
        <v>501</v>
      </c>
      <c r="V96" s="130">
        <v>5741</v>
      </c>
      <c r="W96" s="130">
        <v>251</v>
      </c>
      <c r="X96" s="130">
        <v>31</v>
      </c>
      <c r="Y96" s="130">
        <v>14</v>
      </c>
      <c r="Z96" s="130">
        <v>453</v>
      </c>
      <c r="AA96" s="130">
        <v>61</v>
      </c>
      <c r="AB96" s="130">
        <v>208</v>
      </c>
      <c r="AC96" s="130">
        <v>267</v>
      </c>
      <c r="AD96" s="130">
        <v>518</v>
      </c>
      <c r="AE96" s="130">
        <v>138</v>
      </c>
      <c r="AF96" s="130">
        <v>168</v>
      </c>
      <c r="AG96" s="130">
        <v>832</v>
      </c>
      <c r="AH96" s="130">
        <v>67</v>
      </c>
      <c r="AI96" s="130">
        <v>308</v>
      </c>
      <c r="AJ96" s="130">
        <v>389</v>
      </c>
      <c r="AK96" s="130">
        <v>855</v>
      </c>
      <c r="AL96" s="130">
        <v>2257</v>
      </c>
      <c r="AM96" s="130">
        <v>192</v>
      </c>
      <c r="AN96" s="130">
        <v>85</v>
      </c>
      <c r="AO96" s="130">
        <v>3027</v>
      </c>
      <c r="AP96" s="130">
        <v>1614</v>
      </c>
      <c r="AQ96" s="130">
        <v>1</v>
      </c>
      <c r="AR96" s="130">
        <v>0</v>
      </c>
      <c r="AS96" s="130">
        <v>246</v>
      </c>
      <c r="AT96" s="130">
        <v>441</v>
      </c>
      <c r="AU96" s="130">
        <v>934</v>
      </c>
    </row>
    <row r="97" spans="1:47" ht="16.8">
      <c r="A97" s="131" t="s">
        <v>962</v>
      </c>
      <c r="B97" s="130">
        <v>10750</v>
      </c>
      <c r="C97" s="130">
        <v>5759</v>
      </c>
      <c r="D97" s="130">
        <v>4912</v>
      </c>
      <c r="E97" s="130">
        <v>5838</v>
      </c>
      <c r="F97" s="130">
        <v>3369</v>
      </c>
      <c r="G97" s="130">
        <v>4602</v>
      </c>
      <c r="H97" s="130">
        <v>1218</v>
      </c>
      <c r="I97" s="130">
        <v>1561</v>
      </c>
      <c r="J97" s="130">
        <v>9686</v>
      </c>
      <c r="K97" s="130">
        <v>1072</v>
      </c>
      <c r="L97" s="130">
        <v>411</v>
      </c>
      <c r="M97" s="130">
        <v>959</v>
      </c>
      <c r="N97" s="130">
        <v>1220</v>
      </c>
      <c r="O97" s="130">
        <v>851</v>
      </c>
      <c r="P97" s="130">
        <v>1692</v>
      </c>
      <c r="Q97" s="130">
        <v>1306</v>
      </c>
      <c r="R97" s="130">
        <v>2660</v>
      </c>
      <c r="S97" s="130">
        <v>3673</v>
      </c>
      <c r="T97" s="130">
        <v>457</v>
      </c>
      <c r="U97" s="130">
        <v>907</v>
      </c>
      <c r="V97" s="130">
        <v>14517</v>
      </c>
      <c r="W97" s="130">
        <v>419</v>
      </c>
      <c r="X97" s="130">
        <v>60</v>
      </c>
      <c r="Y97" s="130">
        <v>81</v>
      </c>
      <c r="Z97" s="130">
        <v>1344</v>
      </c>
      <c r="AA97" s="130">
        <v>182</v>
      </c>
      <c r="AB97" s="130">
        <v>761</v>
      </c>
      <c r="AC97" s="130">
        <v>951</v>
      </c>
      <c r="AD97" s="130">
        <v>1087</v>
      </c>
      <c r="AE97" s="130">
        <v>468</v>
      </c>
      <c r="AF97" s="130">
        <v>321</v>
      </c>
      <c r="AG97" s="130">
        <v>2312</v>
      </c>
      <c r="AH97" s="130">
        <v>125</v>
      </c>
      <c r="AI97" s="130">
        <v>1115</v>
      </c>
      <c r="AJ97" s="130">
        <v>796</v>
      </c>
      <c r="AK97" s="130">
        <v>1482</v>
      </c>
      <c r="AL97" s="130">
        <v>5806</v>
      </c>
      <c r="AM97" s="130">
        <v>1452</v>
      </c>
      <c r="AN97" s="130">
        <v>109</v>
      </c>
      <c r="AO97" s="130">
        <v>7900</v>
      </c>
      <c r="AP97" s="130">
        <v>4490</v>
      </c>
      <c r="AQ97" s="130">
        <v>1</v>
      </c>
      <c r="AR97" s="130">
        <v>2</v>
      </c>
      <c r="AS97" s="130">
        <v>481</v>
      </c>
      <c r="AT97" s="130">
        <v>818</v>
      </c>
      <c r="AU97" s="130">
        <v>2850</v>
      </c>
    </row>
    <row r="98" spans="1:47" ht="16.8">
      <c r="A98" s="131" t="s">
        <v>963</v>
      </c>
      <c r="B98" s="130">
        <v>9259</v>
      </c>
      <c r="C98" s="130">
        <v>4922</v>
      </c>
      <c r="D98" s="130">
        <v>4462</v>
      </c>
      <c r="E98" s="130">
        <v>4797</v>
      </c>
      <c r="F98" s="130">
        <v>2673</v>
      </c>
      <c r="G98" s="130">
        <v>3816</v>
      </c>
      <c r="H98" s="130">
        <v>1167</v>
      </c>
      <c r="I98" s="130">
        <v>1603</v>
      </c>
      <c r="J98" s="130">
        <v>8324</v>
      </c>
      <c r="K98" s="130">
        <v>975</v>
      </c>
      <c r="L98" s="130">
        <v>476</v>
      </c>
      <c r="M98" s="130">
        <v>783</v>
      </c>
      <c r="N98" s="130">
        <v>1124</v>
      </c>
      <c r="O98" s="130">
        <v>142</v>
      </c>
      <c r="P98" s="130">
        <v>1437</v>
      </c>
      <c r="Q98" s="130">
        <v>1219</v>
      </c>
      <c r="R98" s="130">
        <v>2324</v>
      </c>
      <c r="S98" s="130">
        <v>3008</v>
      </c>
      <c r="T98" s="130">
        <v>368</v>
      </c>
      <c r="U98" s="130">
        <v>850</v>
      </c>
      <c r="V98" s="130">
        <v>12517</v>
      </c>
      <c r="W98" s="130">
        <v>557</v>
      </c>
      <c r="X98" s="130">
        <v>97</v>
      </c>
      <c r="Y98" s="130">
        <v>84</v>
      </c>
      <c r="Z98" s="130">
        <v>1172</v>
      </c>
      <c r="AA98" s="130">
        <v>177</v>
      </c>
      <c r="AB98" s="130">
        <v>463</v>
      </c>
      <c r="AC98" s="130">
        <v>901</v>
      </c>
      <c r="AD98" s="130">
        <v>911</v>
      </c>
      <c r="AE98" s="130">
        <v>348</v>
      </c>
      <c r="AF98" s="130">
        <v>389</v>
      </c>
      <c r="AG98" s="130">
        <v>1836</v>
      </c>
      <c r="AH98" s="130">
        <v>209</v>
      </c>
      <c r="AI98" s="130">
        <v>958</v>
      </c>
      <c r="AJ98" s="130">
        <v>640</v>
      </c>
      <c r="AK98" s="130">
        <v>1727</v>
      </c>
      <c r="AL98" s="130">
        <v>4663</v>
      </c>
      <c r="AM98" s="130">
        <v>1234</v>
      </c>
      <c r="AN98" s="130">
        <v>130</v>
      </c>
      <c r="AO98" s="130">
        <v>6935</v>
      </c>
      <c r="AP98" s="130">
        <v>3968</v>
      </c>
      <c r="AQ98" s="130">
        <v>2</v>
      </c>
      <c r="AR98" s="130">
        <v>0</v>
      </c>
      <c r="AS98" s="130">
        <v>574</v>
      </c>
      <c r="AT98" s="130">
        <v>661</v>
      </c>
      <c r="AU98" s="130">
        <v>2324</v>
      </c>
    </row>
    <row r="99" spans="1:47" ht="16.8">
      <c r="A99" s="131" t="s">
        <v>964</v>
      </c>
      <c r="B99" s="130">
        <v>10633</v>
      </c>
      <c r="C99" s="130">
        <v>5471</v>
      </c>
      <c r="D99" s="130">
        <v>5048</v>
      </c>
      <c r="E99" s="130">
        <v>5585</v>
      </c>
      <c r="F99" s="130">
        <v>3243</v>
      </c>
      <c r="G99" s="130">
        <v>4579</v>
      </c>
      <c r="H99" s="130">
        <v>1194</v>
      </c>
      <c r="I99" s="130">
        <v>1617</v>
      </c>
      <c r="J99" s="130">
        <v>9646</v>
      </c>
      <c r="K99" s="130">
        <v>1037</v>
      </c>
      <c r="L99" s="130">
        <v>382</v>
      </c>
      <c r="M99" s="130">
        <v>901</v>
      </c>
      <c r="N99" s="130">
        <v>1316</v>
      </c>
      <c r="O99" s="130">
        <v>652</v>
      </c>
      <c r="P99" s="130">
        <v>1419</v>
      </c>
      <c r="Q99" s="130">
        <v>1295</v>
      </c>
      <c r="R99" s="130">
        <v>2553</v>
      </c>
      <c r="S99" s="130">
        <v>3783</v>
      </c>
      <c r="T99" s="130">
        <v>390</v>
      </c>
      <c r="U99" s="130">
        <v>1102</v>
      </c>
      <c r="V99" s="130">
        <v>14761</v>
      </c>
      <c r="W99" s="130">
        <v>681</v>
      </c>
      <c r="X99" s="130">
        <v>63</v>
      </c>
      <c r="Y99" s="130">
        <v>80</v>
      </c>
      <c r="Z99" s="130">
        <v>1287</v>
      </c>
      <c r="AA99" s="130">
        <v>148</v>
      </c>
      <c r="AB99" s="130">
        <v>596</v>
      </c>
      <c r="AC99" s="130">
        <v>782</v>
      </c>
      <c r="AD99" s="130">
        <v>1280</v>
      </c>
      <c r="AE99" s="130">
        <v>390</v>
      </c>
      <c r="AF99" s="130">
        <v>324</v>
      </c>
      <c r="AG99" s="130">
        <v>2061</v>
      </c>
      <c r="AH99" s="130">
        <v>161</v>
      </c>
      <c r="AI99" s="130">
        <v>1027</v>
      </c>
      <c r="AJ99" s="130">
        <v>942</v>
      </c>
      <c r="AK99" s="130">
        <v>956</v>
      </c>
      <c r="AL99" s="130">
        <v>6898</v>
      </c>
      <c r="AM99" s="130">
        <v>870</v>
      </c>
      <c r="AN99" s="130">
        <v>107</v>
      </c>
      <c r="AO99" s="130">
        <v>8153</v>
      </c>
      <c r="AP99" s="130">
        <v>4673</v>
      </c>
      <c r="AQ99" s="130">
        <v>0</v>
      </c>
      <c r="AR99" s="130">
        <v>0</v>
      </c>
      <c r="AS99" s="130">
        <v>532</v>
      </c>
      <c r="AT99" s="130">
        <v>751</v>
      </c>
      <c r="AU99" s="130">
        <v>2480</v>
      </c>
    </row>
    <row r="100" spans="1:47" ht="16.8">
      <c r="A100" s="131" t="s">
        <v>965</v>
      </c>
      <c r="B100" s="130">
        <v>6213</v>
      </c>
      <c r="C100" s="130">
        <v>3456</v>
      </c>
      <c r="D100" s="130">
        <v>3088</v>
      </c>
      <c r="E100" s="130">
        <v>3125</v>
      </c>
      <c r="F100" s="130">
        <v>1952</v>
      </c>
      <c r="G100" s="130">
        <v>2570</v>
      </c>
      <c r="H100" s="130">
        <v>756</v>
      </c>
      <c r="I100" s="130">
        <v>935</v>
      </c>
      <c r="J100" s="130">
        <v>5281</v>
      </c>
      <c r="K100" s="130">
        <v>905</v>
      </c>
      <c r="L100" s="130">
        <v>412</v>
      </c>
      <c r="M100" s="130">
        <v>731</v>
      </c>
      <c r="N100" s="130">
        <v>702</v>
      </c>
      <c r="O100" s="130">
        <v>634</v>
      </c>
      <c r="P100" s="130">
        <v>699</v>
      </c>
      <c r="Q100" s="130">
        <v>659</v>
      </c>
      <c r="R100" s="130">
        <v>1468</v>
      </c>
      <c r="S100" s="130">
        <v>2077</v>
      </c>
      <c r="T100" s="130">
        <v>254</v>
      </c>
      <c r="U100" s="130">
        <v>1017</v>
      </c>
      <c r="V100" s="130">
        <v>9018</v>
      </c>
      <c r="W100" s="130">
        <v>347</v>
      </c>
      <c r="X100" s="130">
        <v>34</v>
      </c>
      <c r="Y100" s="130">
        <v>30</v>
      </c>
      <c r="Z100" s="130">
        <v>763</v>
      </c>
      <c r="AA100" s="130">
        <v>87</v>
      </c>
      <c r="AB100" s="130">
        <v>336</v>
      </c>
      <c r="AC100" s="130">
        <v>446</v>
      </c>
      <c r="AD100" s="130">
        <v>970</v>
      </c>
      <c r="AE100" s="130">
        <v>225</v>
      </c>
      <c r="AF100" s="130">
        <v>315</v>
      </c>
      <c r="AG100" s="130">
        <v>1109</v>
      </c>
      <c r="AH100" s="130">
        <v>65</v>
      </c>
      <c r="AI100" s="130">
        <v>538</v>
      </c>
      <c r="AJ100" s="130">
        <v>543</v>
      </c>
      <c r="AK100" s="130">
        <v>1218</v>
      </c>
      <c r="AL100" s="130">
        <v>3902</v>
      </c>
      <c r="AM100" s="130">
        <v>328</v>
      </c>
      <c r="AN100" s="130">
        <v>65</v>
      </c>
      <c r="AO100" s="130">
        <v>4812</v>
      </c>
      <c r="AP100" s="130">
        <v>2645</v>
      </c>
      <c r="AQ100" s="130">
        <v>0</v>
      </c>
      <c r="AR100" s="130">
        <v>1</v>
      </c>
      <c r="AS100" s="130">
        <v>413</v>
      </c>
      <c r="AT100" s="130">
        <v>626</v>
      </c>
      <c r="AU100" s="130">
        <v>1401</v>
      </c>
    </row>
    <row r="101" spans="1:47" ht="16.8">
      <c r="A101" s="131" t="s">
        <v>966</v>
      </c>
      <c r="B101" s="130">
        <v>4695</v>
      </c>
      <c r="C101" s="130">
        <v>2803</v>
      </c>
      <c r="D101" s="130">
        <v>2438</v>
      </c>
      <c r="E101" s="130">
        <v>2257</v>
      </c>
      <c r="F101" s="130">
        <v>1605</v>
      </c>
      <c r="G101" s="130">
        <v>1995</v>
      </c>
      <c r="H101" s="130">
        <v>512</v>
      </c>
      <c r="I101" s="130">
        <v>583</v>
      </c>
      <c r="J101" s="130">
        <v>4036</v>
      </c>
      <c r="K101" s="130">
        <v>613</v>
      </c>
      <c r="L101" s="130">
        <v>261</v>
      </c>
      <c r="M101" s="130">
        <v>749</v>
      </c>
      <c r="N101" s="130">
        <v>458</v>
      </c>
      <c r="O101" s="130">
        <v>958</v>
      </c>
      <c r="P101" s="130">
        <v>646</v>
      </c>
      <c r="Q101" s="130">
        <v>504</v>
      </c>
      <c r="R101" s="130">
        <v>1109</v>
      </c>
      <c r="S101" s="130">
        <v>1604</v>
      </c>
      <c r="T101" s="130">
        <v>267</v>
      </c>
      <c r="U101" s="130">
        <v>539</v>
      </c>
      <c r="V101" s="130">
        <v>6729</v>
      </c>
      <c r="W101" s="130">
        <v>264</v>
      </c>
      <c r="X101" s="130">
        <v>22</v>
      </c>
      <c r="Y101" s="130">
        <v>28</v>
      </c>
      <c r="Z101" s="130">
        <v>574</v>
      </c>
      <c r="AA101" s="130">
        <v>77</v>
      </c>
      <c r="AB101" s="130">
        <v>316</v>
      </c>
      <c r="AC101" s="130">
        <v>348</v>
      </c>
      <c r="AD101" s="130">
        <v>374</v>
      </c>
      <c r="AE101" s="130">
        <v>170</v>
      </c>
      <c r="AF101" s="130">
        <v>192</v>
      </c>
      <c r="AG101" s="130">
        <v>991</v>
      </c>
      <c r="AH101" s="130">
        <v>71</v>
      </c>
      <c r="AI101" s="130">
        <v>515</v>
      </c>
      <c r="AJ101" s="130">
        <v>433</v>
      </c>
      <c r="AK101" s="130">
        <v>966</v>
      </c>
      <c r="AL101" s="130">
        <v>2674</v>
      </c>
      <c r="AM101" s="130">
        <v>205</v>
      </c>
      <c r="AN101" s="130">
        <v>58</v>
      </c>
      <c r="AO101" s="130">
        <v>3463</v>
      </c>
      <c r="AP101" s="130">
        <v>1725</v>
      </c>
      <c r="AQ101" s="130">
        <v>2</v>
      </c>
      <c r="AR101" s="130">
        <v>0</v>
      </c>
      <c r="AS101" s="130">
        <v>260</v>
      </c>
      <c r="AT101" s="130">
        <v>636</v>
      </c>
      <c r="AU101" s="130">
        <v>1232</v>
      </c>
    </row>
    <row r="102" spans="1:47" ht="16.8">
      <c r="A102" s="131" t="s">
        <v>967</v>
      </c>
      <c r="B102" s="130">
        <v>3184</v>
      </c>
      <c r="C102" s="130">
        <v>1840</v>
      </c>
      <c r="D102" s="130">
        <v>1627</v>
      </c>
      <c r="E102" s="130">
        <v>1557</v>
      </c>
      <c r="F102" s="130">
        <v>953</v>
      </c>
      <c r="G102" s="130">
        <v>1347</v>
      </c>
      <c r="H102" s="130">
        <v>379</v>
      </c>
      <c r="I102" s="130">
        <v>505</v>
      </c>
      <c r="J102" s="130">
        <v>2723</v>
      </c>
      <c r="K102" s="130">
        <v>441</v>
      </c>
      <c r="L102" s="130">
        <v>184</v>
      </c>
      <c r="M102" s="130">
        <v>475</v>
      </c>
      <c r="N102" s="130">
        <v>330</v>
      </c>
      <c r="O102" s="130">
        <v>577</v>
      </c>
      <c r="P102" s="130">
        <v>262</v>
      </c>
      <c r="Q102" s="130">
        <v>305</v>
      </c>
      <c r="R102" s="130">
        <v>771</v>
      </c>
      <c r="S102" s="130">
        <v>1291</v>
      </c>
      <c r="T102" s="130">
        <v>170</v>
      </c>
      <c r="U102" s="130">
        <v>360</v>
      </c>
      <c r="V102" s="130">
        <v>4821</v>
      </c>
      <c r="W102" s="130">
        <v>248</v>
      </c>
      <c r="X102" s="130">
        <v>13</v>
      </c>
      <c r="Y102" s="130">
        <v>15</v>
      </c>
      <c r="Z102" s="130">
        <v>364</v>
      </c>
      <c r="AA102" s="130">
        <v>30</v>
      </c>
      <c r="AB102" s="130">
        <v>194</v>
      </c>
      <c r="AC102" s="130">
        <v>194</v>
      </c>
      <c r="AD102" s="130">
        <v>427</v>
      </c>
      <c r="AE102" s="130">
        <v>109</v>
      </c>
      <c r="AF102" s="130">
        <v>132</v>
      </c>
      <c r="AG102" s="130">
        <v>594</v>
      </c>
      <c r="AH102" s="130">
        <v>25</v>
      </c>
      <c r="AI102" s="130">
        <v>289</v>
      </c>
      <c r="AJ102" s="130">
        <v>366</v>
      </c>
      <c r="AK102" s="130">
        <v>341</v>
      </c>
      <c r="AL102" s="130">
        <v>2046</v>
      </c>
      <c r="AM102" s="130">
        <v>295</v>
      </c>
      <c r="AN102" s="130">
        <v>60</v>
      </c>
      <c r="AO102" s="130">
        <v>2393</v>
      </c>
      <c r="AP102" s="130">
        <v>1279</v>
      </c>
      <c r="AQ102" s="130">
        <v>0</v>
      </c>
      <c r="AR102" s="130">
        <v>1</v>
      </c>
      <c r="AS102" s="130">
        <v>185</v>
      </c>
      <c r="AT102" s="130">
        <v>416</v>
      </c>
      <c r="AU102" s="130">
        <v>791</v>
      </c>
    </row>
    <row r="103" spans="1:47" ht="16.8">
      <c r="A103" s="131" t="s">
        <v>968</v>
      </c>
      <c r="B103" s="130">
        <v>5411</v>
      </c>
      <c r="C103" s="130">
        <v>2919</v>
      </c>
      <c r="D103" s="130">
        <v>2641</v>
      </c>
      <c r="E103" s="130">
        <v>2770</v>
      </c>
      <c r="F103" s="130">
        <v>1670</v>
      </c>
      <c r="G103" s="130">
        <v>2193</v>
      </c>
      <c r="H103" s="130">
        <v>673</v>
      </c>
      <c r="I103" s="130">
        <v>875</v>
      </c>
      <c r="J103" s="130">
        <v>4604</v>
      </c>
      <c r="K103" s="130">
        <v>702</v>
      </c>
      <c r="L103" s="130">
        <v>302</v>
      </c>
      <c r="M103" s="130">
        <v>650</v>
      </c>
      <c r="N103" s="130">
        <v>511</v>
      </c>
      <c r="O103" s="130">
        <v>128</v>
      </c>
      <c r="P103" s="130">
        <v>625</v>
      </c>
      <c r="Q103" s="130">
        <v>569</v>
      </c>
      <c r="R103" s="130">
        <v>1205</v>
      </c>
      <c r="S103" s="130">
        <v>2110</v>
      </c>
      <c r="T103" s="130">
        <v>276</v>
      </c>
      <c r="U103" s="130">
        <v>568</v>
      </c>
      <c r="V103" s="130">
        <v>7875</v>
      </c>
      <c r="W103" s="130">
        <v>345</v>
      </c>
      <c r="X103" s="130">
        <v>25</v>
      </c>
      <c r="Y103" s="130">
        <v>38</v>
      </c>
      <c r="Z103" s="130">
        <v>559</v>
      </c>
      <c r="AA103" s="130">
        <v>101</v>
      </c>
      <c r="AB103" s="130">
        <v>263</v>
      </c>
      <c r="AC103" s="130">
        <v>358</v>
      </c>
      <c r="AD103" s="130">
        <v>744</v>
      </c>
      <c r="AE103" s="130">
        <v>170</v>
      </c>
      <c r="AF103" s="130">
        <v>209</v>
      </c>
      <c r="AG103" s="130">
        <v>1017</v>
      </c>
      <c r="AH103" s="130">
        <v>146</v>
      </c>
      <c r="AI103" s="130">
        <v>513</v>
      </c>
      <c r="AJ103" s="130">
        <v>454</v>
      </c>
      <c r="AK103" s="130">
        <v>958</v>
      </c>
      <c r="AL103" s="130">
        <v>3121</v>
      </c>
      <c r="AM103" s="130">
        <v>288</v>
      </c>
      <c r="AN103" s="130">
        <v>91</v>
      </c>
      <c r="AO103" s="130">
        <v>4099</v>
      </c>
      <c r="AP103" s="130">
        <v>2229</v>
      </c>
      <c r="AQ103" s="130">
        <v>0</v>
      </c>
      <c r="AR103" s="130">
        <v>1</v>
      </c>
      <c r="AS103" s="130">
        <v>342</v>
      </c>
      <c r="AT103" s="130">
        <v>545</v>
      </c>
      <c r="AU103" s="130">
        <v>1312</v>
      </c>
    </row>
    <row r="104" spans="1:47" ht="16.8">
      <c r="A104" s="131"/>
      <c r="B104" s="130">
        <v>13015</v>
      </c>
      <c r="C104" s="130">
        <v>7506</v>
      </c>
      <c r="D104" s="130">
        <v>6356</v>
      </c>
      <c r="E104" s="130">
        <v>6659</v>
      </c>
      <c r="F104" s="130">
        <v>3816</v>
      </c>
      <c r="G104" s="130">
        <v>5742</v>
      </c>
      <c r="H104" s="130">
        <v>1548</v>
      </c>
      <c r="I104" s="130">
        <v>1909</v>
      </c>
      <c r="J104" s="130">
        <v>10941</v>
      </c>
      <c r="K104" s="130">
        <v>2112</v>
      </c>
      <c r="L104" s="130">
        <v>989</v>
      </c>
      <c r="M104" s="130">
        <v>1843</v>
      </c>
      <c r="N104" s="130">
        <v>1180</v>
      </c>
      <c r="O104" s="130">
        <v>1934</v>
      </c>
      <c r="P104" s="130">
        <v>1548</v>
      </c>
      <c r="Q104" s="130">
        <v>1505</v>
      </c>
      <c r="R104" s="130">
        <v>3240</v>
      </c>
      <c r="S104" s="130">
        <v>4149</v>
      </c>
      <c r="T104" s="130">
        <v>688</v>
      </c>
      <c r="U104" s="130">
        <v>1795</v>
      </c>
      <c r="V104" s="130">
        <v>18551</v>
      </c>
      <c r="W104" s="130">
        <v>433</v>
      </c>
      <c r="X104" s="130">
        <v>60</v>
      </c>
      <c r="Y104" s="130">
        <v>114</v>
      </c>
      <c r="Z104" s="130">
        <v>1718</v>
      </c>
      <c r="AA104" s="130">
        <v>185</v>
      </c>
      <c r="AB104" s="130">
        <v>744</v>
      </c>
      <c r="AC104" s="130">
        <v>867</v>
      </c>
      <c r="AD104" s="130">
        <v>1586</v>
      </c>
      <c r="AE104" s="130">
        <v>542</v>
      </c>
      <c r="AF104" s="130">
        <v>403</v>
      </c>
      <c r="AG104" s="130">
        <v>2474</v>
      </c>
      <c r="AH104" s="130">
        <v>175</v>
      </c>
      <c r="AI104" s="130">
        <v>1484</v>
      </c>
      <c r="AJ104" s="130">
        <v>1487</v>
      </c>
      <c r="AK104" s="130">
        <v>3963</v>
      </c>
      <c r="AL104" s="130">
        <v>5186</v>
      </c>
      <c r="AM104" s="130">
        <v>1990</v>
      </c>
      <c r="AN104" s="130">
        <v>224</v>
      </c>
      <c r="AO104" s="130">
        <v>9318</v>
      </c>
      <c r="AP104" s="130">
        <v>4768</v>
      </c>
      <c r="AQ104" s="130">
        <v>1</v>
      </c>
      <c r="AR104" s="130">
        <v>1</v>
      </c>
      <c r="AS104" s="130">
        <v>795</v>
      </c>
      <c r="AT104" s="130">
        <v>1606</v>
      </c>
      <c r="AU104" s="130">
        <v>3697</v>
      </c>
    </row>
    <row r="105" spans="1:47" ht="16.8">
      <c r="A105" s="131" t="s">
        <v>745</v>
      </c>
      <c r="B105" s="130">
        <v>1691</v>
      </c>
      <c r="C105" s="130">
        <v>850</v>
      </c>
      <c r="D105" s="130">
        <v>757</v>
      </c>
      <c r="E105" s="130">
        <v>934</v>
      </c>
      <c r="F105" s="130">
        <v>497</v>
      </c>
      <c r="G105" s="130">
        <v>759</v>
      </c>
      <c r="H105" s="130">
        <v>183</v>
      </c>
      <c r="I105" s="130">
        <v>252</v>
      </c>
      <c r="J105" s="130">
        <v>1482</v>
      </c>
      <c r="K105" s="130">
        <v>185</v>
      </c>
      <c r="L105" s="130">
        <v>70</v>
      </c>
      <c r="M105" s="130">
        <v>127</v>
      </c>
      <c r="N105" s="130">
        <v>214</v>
      </c>
      <c r="O105" s="130">
        <v>0</v>
      </c>
      <c r="P105" s="130">
        <v>244</v>
      </c>
      <c r="Q105" s="130">
        <v>187</v>
      </c>
      <c r="R105" s="130">
        <v>429</v>
      </c>
      <c r="S105" s="130">
        <v>600</v>
      </c>
      <c r="T105" s="130">
        <v>63</v>
      </c>
      <c r="U105" s="130">
        <v>160</v>
      </c>
      <c r="V105" s="130">
        <v>2242</v>
      </c>
      <c r="W105" s="130">
        <v>102</v>
      </c>
      <c r="X105" s="130">
        <v>6</v>
      </c>
      <c r="Y105" s="130">
        <v>13</v>
      </c>
      <c r="Z105" s="130">
        <v>182</v>
      </c>
      <c r="AA105" s="130">
        <v>25</v>
      </c>
      <c r="AB105" s="130">
        <v>112</v>
      </c>
      <c r="AC105" s="130">
        <v>109</v>
      </c>
      <c r="AD105" s="130">
        <v>142</v>
      </c>
      <c r="AE105" s="130">
        <v>73</v>
      </c>
      <c r="AF105" s="130">
        <v>75</v>
      </c>
      <c r="AG105" s="130">
        <v>359</v>
      </c>
      <c r="AH105" s="130">
        <v>40</v>
      </c>
      <c r="AI105" s="130">
        <v>164</v>
      </c>
      <c r="AJ105" s="130">
        <v>162</v>
      </c>
      <c r="AK105" s="130">
        <v>378</v>
      </c>
      <c r="AL105" s="130">
        <v>958</v>
      </c>
      <c r="AM105" s="130">
        <v>131</v>
      </c>
      <c r="AN105" s="130">
        <v>22</v>
      </c>
      <c r="AO105" s="130">
        <v>1289</v>
      </c>
      <c r="AP105" s="130">
        <v>754</v>
      </c>
      <c r="AQ105" s="130">
        <v>0</v>
      </c>
      <c r="AR105" s="130">
        <v>0</v>
      </c>
      <c r="AS105" s="130">
        <v>86</v>
      </c>
      <c r="AT105" s="130">
        <v>104</v>
      </c>
      <c r="AU105" s="130">
        <v>402</v>
      </c>
    </row>
    <row r="106" spans="1:47" ht="16.8">
      <c r="A106" s="131" t="s">
        <v>753</v>
      </c>
      <c r="B106" s="130">
        <v>2077</v>
      </c>
      <c r="C106" s="130">
        <v>1240</v>
      </c>
      <c r="D106" s="130">
        <v>1014</v>
      </c>
      <c r="E106" s="130">
        <v>1063</v>
      </c>
      <c r="F106" s="130">
        <v>630</v>
      </c>
      <c r="G106" s="130">
        <v>847</v>
      </c>
      <c r="H106" s="130">
        <v>292</v>
      </c>
      <c r="I106" s="130">
        <v>308</v>
      </c>
      <c r="J106" s="130">
        <v>1819</v>
      </c>
      <c r="K106" s="130">
        <v>243</v>
      </c>
      <c r="L106" s="130">
        <v>107</v>
      </c>
      <c r="M106" s="130">
        <v>200</v>
      </c>
      <c r="N106" s="130">
        <v>245</v>
      </c>
      <c r="O106" s="130">
        <v>0</v>
      </c>
      <c r="P106" s="130">
        <v>375</v>
      </c>
      <c r="Q106" s="130">
        <v>232</v>
      </c>
      <c r="R106" s="130">
        <v>441</v>
      </c>
      <c r="S106" s="130">
        <v>711</v>
      </c>
      <c r="T106" s="130">
        <v>92</v>
      </c>
      <c r="U106" s="130">
        <v>219</v>
      </c>
      <c r="V106" s="130">
        <v>2800</v>
      </c>
      <c r="W106" s="130">
        <v>128</v>
      </c>
      <c r="X106" s="130">
        <v>9</v>
      </c>
      <c r="Y106" s="130">
        <v>19</v>
      </c>
      <c r="Z106" s="130">
        <v>246</v>
      </c>
      <c r="AA106" s="130">
        <v>45</v>
      </c>
      <c r="AB106" s="130">
        <v>111</v>
      </c>
      <c r="AC106" s="130">
        <v>335</v>
      </c>
      <c r="AD106" s="130">
        <v>133</v>
      </c>
      <c r="AE106" s="130">
        <v>73</v>
      </c>
      <c r="AF106" s="130">
        <v>61</v>
      </c>
      <c r="AG106" s="130">
        <v>391</v>
      </c>
      <c r="AH106" s="130">
        <v>29</v>
      </c>
      <c r="AI106" s="130">
        <v>233</v>
      </c>
      <c r="AJ106" s="130">
        <v>128</v>
      </c>
      <c r="AK106" s="130">
        <v>431</v>
      </c>
      <c r="AL106" s="130">
        <v>993</v>
      </c>
      <c r="AM106" s="130">
        <v>335</v>
      </c>
      <c r="AN106" s="130">
        <v>75</v>
      </c>
      <c r="AO106" s="130">
        <v>1607</v>
      </c>
      <c r="AP106" s="130">
        <v>919</v>
      </c>
      <c r="AQ106" s="130">
        <v>0</v>
      </c>
      <c r="AR106" s="130">
        <v>0</v>
      </c>
      <c r="AS106" s="130">
        <v>114</v>
      </c>
      <c r="AT106" s="130">
        <v>159</v>
      </c>
      <c r="AU106" s="130">
        <v>470</v>
      </c>
    </row>
    <row r="107" spans="1:47" ht="16.8">
      <c r="A107" s="131" t="s">
        <v>756</v>
      </c>
      <c r="B107" s="130">
        <v>1517</v>
      </c>
      <c r="C107" s="130">
        <v>737</v>
      </c>
      <c r="D107" s="130">
        <v>703</v>
      </c>
      <c r="E107" s="130">
        <v>814</v>
      </c>
      <c r="F107" s="130">
        <v>405</v>
      </c>
      <c r="G107" s="130">
        <v>714</v>
      </c>
      <c r="H107" s="130">
        <v>177</v>
      </c>
      <c r="I107" s="130">
        <v>221</v>
      </c>
      <c r="J107" s="130">
        <v>1328</v>
      </c>
      <c r="K107" s="130">
        <v>178</v>
      </c>
      <c r="L107" s="130">
        <v>67</v>
      </c>
      <c r="M107" s="130">
        <v>96</v>
      </c>
      <c r="N107" s="130">
        <v>106</v>
      </c>
      <c r="O107" s="130">
        <v>0</v>
      </c>
      <c r="P107" s="130">
        <v>358</v>
      </c>
      <c r="Q107" s="130">
        <v>258</v>
      </c>
      <c r="R107" s="130">
        <v>373</v>
      </c>
      <c r="S107" s="130">
        <v>372</v>
      </c>
      <c r="T107" s="130">
        <v>35</v>
      </c>
      <c r="U107" s="130">
        <v>102</v>
      </c>
      <c r="V107" s="130">
        <v>1649</v>
      </c>
      <c r="W107" s="130">
        <v>56</v>
      </c>
      <c r="X107" s="130">
        <v>11</v>
      </c>
      <c r="Y107" s="130">
        <v>30</v>
      </c>
      <c r="Z107" s="130">
        <v>189</v>
      </c>
      <c r="AA107" s="130">
        <v>41</v>
      </c>
      <c r="AB107" s="130">
        <v>76</v>
      </c>
      <c r="AC107" s="130">
        <v>106</v>
      </c>
      <c r="AD107" s="130">
        <v>81</v>
      </c>
      <c r="AE107" s="130">
        <v>38</v>
      </c>
      <c r="AF107" s="130">
        <v>44</v>
      </c>
      <c r="AG107" s="130">
        <v>338</v>
      </c>
      <c r="AH107" s="130">
        <v>46</v>
      </c>
      <c r="AI107" s="130">
        <v>210</v>
      </c>
      <c r="AJ107" s="130">
        <v>108</v>
      </c>
      <c r="AK107" s="130">
        <v>342</v>
      </c>
      <c r="AL107" s="130">
        <v>871</v>
      </c>
      <c r="AM107" s="130">
        <v>135</v>
      </c>
      <c r="AN107" s="130">
        <v>14</v>
      </c>
      <c r="AO107" s="130">
        <v>1192</v>
      </c>
      <c r="AP107" s="130">
        <v>681</v>
      </c>
      <c r="AQ107" s="130">
        <v>0</v>
      </c>
      <c r="AR107" s="130">
        <v>0</v>
      </c>
      <c r="AS107" s="130">
        <v>60</v>
      </c>
      <c r="AT107" s="130">
        <v>87</v>
      </c>
      <c r="AU107" s="130">
        <v>325</v>
      </c>
    </row>
    <row r="108" spans="1:47" ht="16.8">
      <c r="A108" s="131" t="s">
        <v>734</v>
      </c>
      <c r="B108" s="130">
        <v>2035</v>
      </c>
      <c r="C108" s="130">
        <v>1104</v>
      </c>
      <c r="D108" s="130">
        <v>926</v>
      </c>
      <c r="E108" s="130">
        <v>1109</v>
      </c>
      <c r="F108" s="130">
        <v>557</v>
      </c>
      <c r="G108" s="130">
        <v>815</v>
      </c>
      <c r="H108" s="130">
        <v>270</v>
      </c>
      <c r="I108" s="130">
        <v>393</v>
      </c>
      <c r="J108" s="130">
        <v>1788</v>
      </c>
      <c r="K108" s="130">
        <v>251</v>
      </c>
      <c r="L108" s="130">
        <v>126</v>
      </c>
      <c r="M108" s="130">
        <v>172</v>
      </c>
      <c r="N108" s="130">
        <v>184</v>
      </c>
      <c r="O108" s="130">
        <v>0</v>
      </c>
      <c r="P108" s="130">
        <v>332</v>
      </c>
      <c r="Q108" s="130">
        <v>276</v>
      </c>
      <c r="R108" s="130">
        <v>439</v>
      </c>
      <c r="S108" s="130">
        <v>710</v>
      </c>
      <c r="T108" s="130">
        <v>100</v>
      </c>
      <c r="U108" s="130">
        <v>164</v>
      </c>
      <c r="V108" s="130">
        <v>2796</v>
      </c>
      <c r="W108" s="130">
        <v>92</v>
      </c>
      <c r="X108" s="130">
        <v>12</v>
      </c>
      <c r="Y108" s="130">
        <v>32</v>
      </c>
      <c r="Z108" s="130">
        <v>329</v>
      </c>
      <c r="AA108" s="130">
        <v>36</v>
      </c>
      <c r="AB108" s="130">
        <v>95</v>
      </c>
      <c r="AC108" s="130">
        <v>265</v>
      </c>
      <c r="AD108" s="130">
        <v>126</v>
      </c>
      <c r="AE108" s="130">
        <v>56</v>
      </c>
      <c r="AF108" s="130">
        <v>54</v>
      </c>
      <c r="AG108" s="130">
        <v>367</v>
      </c>
      <c r="AH108" s="130">
        <v>33</v>
      </c>
      <c r="AI108" s="130">
        <v>246</v>
      </c>
      <c r="AJ108" s="130">
        <v>142</v>
      </c>
      <c r="AK108" s="130">
        <v>428</v>
      </c>
      <c r="AL108" s="130">
        <v>1236</v>
      </c>
      <c r="AM108" s="130">
        <v>110</v>
      </c>
      <c r="AN108" s="130">
        <v>9</v>
      </c>
      <c r="AO108" s="130">
        <v>1591</v>
      </c>
      <c r="AP108" s="130">
        <v>926</v>
      </c>
      <c r="AQ108" s="130">
        <v>0</v>
      </c>
      <c r="AR108" s="130">
        <v>0</v>
      </c>
      <c r="AS108" s="130">
        <v>121</v>
      </c>
      <c r="AT108" s="130">
        <v>152</v>
      </c>
      <c r="AU108" s="130">
        <v>444</v>
      </c>
    </row>
    <row r="109" spans="1:47" ht="16.8">
      <c r="A109" s="131" t="s">
        <v>761</v>
      </c>
      <c r="B109" s="130">
        <v>789</v>
      </c>
      <c r="C109" s="130">
        <v>418</v>
      </c>
      <c r="D109" s="130">
        <v>347</v>
      </c>
      <c r="E109" s="130">
        <v>442</v>
      </c>
      <c r="F109" s="130">
        <v>289</v>
      </c>
      <c r="G109" s="130">
        <v>357</v>
      </c>
      <c r="H109" s="130">
        <v>76</v>
      </c>
      <c r="I109" s="130">
        <v>67</v>
      </c>
      <c r="J109" s="130">
        <v>680</v>
      </c>
      <c r="K109" s="130">
        <v>111</v>
      </c>
      <c r="L109" s="130">
        <v>54</v>
      </c>
      <c r="M109" s="130">
        <v>81</v>
      </c>
      <c r="N109" s="130">
        <v>69</v>
      </c>
      <c r="O109" s="130">
        <v>0</v>
      </c>
      <c r="P109" s="130">
        <v>202</v>
      </c>
      <c r="Q109" s="130">
        <v>130</v>
      </c>
      <c r="R109" s="130">
        <v>187</v>
      </c>
      <c r="S109" s="130">
        <v>183</v>
      </c>
      <c r="T109" s="130">
        <v>25</v>
      </c>
      <c r="U109" s="130">
        <v>60</v>
      </c>
      <c r="V109" s="130">
        <v>865</v>
      </c>
      <c r="W109" s="130">
        <v>11</v>
      </c>
      <c r="X109" s="130">
        <v>3</v>
      </c>
      <c r="Y109" s="130">
        <v>17</v>
      </c>
      <c r="Z109" s="130">
        <v>112</v>
      </c>
      <c r="AA109" s="130">
        <v>26</v>
      </c>
      <c r="AB109" s="130">
        <v>28</v>
      </c>
      <c r="AC109" s="130">
        <v>68</v>
      </c>
      <c r="AD109" s="130">
        <v>41</v>
      </c>
      <c r="AE109" s="130">
        <v>17</v>
      </c>
      <c r="AF109" s="130">
        <v>36</v>
      </c>
      <c r="AG109" s="130">
        <v>155</v>
      </c>
      <c r="AH109" s="130">
        <v>20</v>
      </c>
      <c r="AI109" s="130">
        <v>124</v>
      </c>
      <c r="AJ109" s="130">
        <v>87</v>
      </c>
      <c r="AK109" s="130">
        <v>160</v>
      </c>
      <c r="AL109" s="130">
        <v>522</v>
      </c>
      <c r="AM109" s="130">
        <v>45</v>
      </c>
      <c r="AN109" s="130">
        <v>9</v>
      </c>
      <c r="AO109" s="130">
        <v>609</v>
      </c>
      <c r="AP109" s="130">
        <v>321</v>
      </c>
      <c r="AQ109" s="130">
        <v>0</v>
      </c>
      <c r="AR109" s="130">
        <v>0</v>
      </c>
      <c r="AS109" s="130">
        <v>38</v>
      </c>
      <c r="AT109" s="130">
        <v>72</v>
      </c>
      <c r="AU109" s="130">
        <v>180</v>
      </c>
    </row>
    <row r="110" spans="1:47" ht="16.8">
      <c r="A110" s="131" t="s">
        <v>762</v>
      </c>
      <c r="B110" s="130">
        <v>823</v>
      </c>
      <c r="C110" s="130">
        <v>427</v>
      </c>
      <c r="D110" s="130">
        <v>398</v>
      </c>
      <c r="E110" s="130">
        <v>425</v>
      </c>
      <c r="F110" s="130">
        <v>256</v>
      </c>
      <c r="G110" s="130">
        <v>372</v>
      </c>
      <c r="H110" s="130">
        <v>90</v>
      </c>
      <c r="I110" s="130">
        <v>105</v>
      </c>
      <c r="J110" s="130">
        <v>713</v>
      </c>
      <c r="K110" s="130">
        <v>130</v>
      </c>
      <c r="L110" s="130">
        <v>58</v>
      </c>
      <c r="M110" s="130">
        <v>77</v>
      </c>
      <c r="N110" s="130">
        <v>77</v>
      </c>
      <c r="O110" s="130">
        <v>0</v>
      </c>
      <c r="P110" s="130">
        <v>198</v>
      </c>
      <c r="Q110" s="130">
        <v>120</v>
      </c>
      <c r="R110" s="130">
        <v>177</v>
      </c>
      <c r="S110" s="130">
        <v>211</v>
      </c>
      <c r="T110" s="130">
        <v>31</v>
      </c>
      <c r="U110" s="130">
        <v>83</v>
      </c>
      <c r="V110" s="130">
        <v>997</v>
      </c>
      <c r="W110" s="130">
        <v>21</v>
      </c>
      <c r="X110" s="130">
        <v>6</v>
      </c>
      <c r="Y110" s="130">
        <v>11</v>
      </c>
      <c r="Z110" s="130">
        <v>123</v>
      </c>
      <c r="AA110" s="130">
        <v>27</v>
      </c>
      <c r="AB110" s="130">
        <v>39</v>
      </c>
      <c r="AC110" s="130">
        <v>65</v>
      </c>
      <c r="AD110" s="130">
        <v>46</v>
      </c>
      <c r="AE110" s="130">
        <v>27</v>
      </c>
      <c r="AF110" s="130">
        <v>27</v>
      </c>
      <c r="AG110" s="130">
        <v>155</v>
      </c>
      <c r="AH110" s="130">
        <v>17</v>
      </c>
      <c r="AI110" s="130">
        <v>106</v>
      </c>
      <c r="AJ110" s="130">
        <v>88</v>
      </c>
      <c r="AK110" s="130">
        <v>129</v>
      </c>
      <c r="AL110" s="130">
        <v>561</v>
      </c>
      <c r="AM110" s="130">
        <v>46</v>
      </c>
      <c r="AN110" s="130">
        <v>11</v>
      </c>
      <c r="AO110" s="130">
        <v>608</v>
      </c>
      <c r="AP110" s="130">
        <v>343</v>
      </c>
      <c r="AQ110" s="130">
        <v>0</v>
      </c>
      <c r="AR110" s="130">
        <v>0</v>
      </c>
      <c r="AS110" s="130">
        <v>42</v>
      </c>
      <c r="AT110" s="130">
        <v>67</v>
      </c>
      <c r="AU110" s="130">
        <v>215</v>
      </c>
    </row>
    <row r="111" spans="1:47" ht="16.8">
      <c r="A111" s="131" t="s">
        <v>758</v>
      </c>
      <c r="B111" s="130">
        <v>164</v>
      </c>
      <c r="C111" s="130">
        <v>86</v>
      </c>
      <c r="D111" s="130">
        <v>72</v>
      </c>
      <c r="E111" s="130">
        <v>92</v>
      </c>
      <c r="F111" s="130">
        <v>74</v>
      </c>
      <c r="G111" s="130">
        <v>72</v>
      </c>
      <c r="H111" s="130">
        <v>11</v>
      </c>
      <c r="I111" s="130">
        <v>7</v>
      </c>
      <c r="J111" s="130">
        <v>148</v>
      </c>
      <c r="K111" s="130">
        <v>12</v>
      </c>
      <c r="L111" s="130">
        <v>5</v>
      </c>
      <c r="M111" s="130">
        <v>11</v>
      </c>
      <c r="N111" s="130">
        <v>1</v>
      </c>
      <c r="O111" s="130">
        <v>0</v>
      </c>
      <c r="P111" s="130">
        <v>77</v>
      </c>
      <c r="Q111" s="130">
        <v>23</v>
      </c>
      <c r="R111" s="130">
        <v>34</v>
      </c>
      <c r="S111" s="130">
        <v>20</v>
      </c>
      <c r="T111" s="130">
        <v>0</v>
      </c>
      <c r="U111" s="130">
        <v>10</v>
      </c>
      <c r="V111" s="130">
        <v>107</v>
      </c>
      <c r="W111" s="130">
        <v>3</v>
      </c>
      <c r="X111" s="130">
        <v>1</v>
      </c>
      <c r="Y111" s="130">
        <v>5</v>
      </c>
      <c r="Z111" s="130">
        <v>26</v>
      </c>
      <c r="AA111" s="130">
        <v>3</v>
      </c>
      <c r="AB111" s="130">
        <v>5</v>
      </c>
      <c r="AC111" s="130">
        <v>13</v>
      </c>
      <c r="AD111" s="130">
        <v>11</v>
      </c>
      <c r="AE111" s="130">
        <v>2</v>
      </c>
      <c r="AF111" s="130">
        <v>11</v>
      </c>
      <c r="AG111" s="130">
        <v>40</v>
      </c>
      <c r="AH111" s="130">
        <v>3</v>
      </c>
      <c r="AI111" s="130">
        <v>21</v>
      </c>
      <c r="AJ111" s="130">
        <v>11</v>
      </c>
      <c r="AK111" s="130">
        <v>58</v>
      </c>
      <c r="AL111" s="130">
        <v>81</v>
      </c>
      <c r="AM111" s="130">
        <v>12</v>
      </c>
      <c r="AN111" s="130">
        <v>2</v>
      </c>
      <c r="AO111" s="130">
        <v>134</v>
      </c>
      <c r="AP111" s="130">
        <v>76</v>
      </c>
      <c r="AQ111" s="130">
        <v>0</v>
      </c>
      <c r="AR111" s="130">
        <v>0</v>
      </c>
      <c r="AS111" s="130">
        <v>7</v>
      </c>
      <c r="AT111" s="130">
        <v>8</v>
      </c>
      <c r="AU111" s="130">
        <v>30</v>
      </c>
    </row>
    <row r="112" spans="1:47" ht="16.8">
      <c r="A112" s="131" t="s">
        <v>760</v>
      </c>
      <c r="B112" s="130">
        <v>1109</v>
      </c>
      <c r="C112" s="130">
        <v>612</v>
      </c>
      <c r="D112" s="130">
        <v>530</v>
      </c>
      <c r="E112" s="130">
        <v>579</v>
      </c>
      <c r="F112" s="130">
        <v>357</v>
      </c>
      <c r="G112" s="130">
        <v>502</v>
      </c>
      <c r="H112" s="130">
        <v>112</v>
      </c>
      <c r="I112" s="130">
        <v>138</v>
      </c>
      <c r="J112" s="130">
        <v>932</v>
      </c>
      <c r="K112" s="130">
        <v>175</v>
      </c>
      <c r="L112" s="130">
        <v>69</v>
      </c>
      <c r="M112" s="130">
        <v>139</v>
      </c>
      <c r="N112" s="130">
        <v>115</v>
      </c>
      <c r="O112" s="130">
        <v>24</v>
      </c>
      <c r="P112" s="130">
        <v>235</v>
      </c>
      <c r="Q112" s="130">
        <v>159</v>
      </c>
      <c r="R112" s="130">
        <v>254</v>
      </c>
      <c r="S112" s="130">
        <v>278</v>
      </c>
      <c r="T112" s="130">
        <v>41</v>
      </c>
      <c r="U112" s="130">
        <v>137</v>
      </c>
      <c r="V112" s="130">
        <v>1388</v>
      </c>
      <c r="W112" s="130">
        <v>23</v>
      </c>
      <c r="X112" s="130">
        <v>7</v>
      </c>
      <c r="Y112" s="130">
        <v>17</v>
      </c>
      <c r="Z112" s="130">
        <v>161</v>
      </c>
      <c r="AA112" s="130">
        <v>33</v>
      </c>
      <c r="AB112" s="130">
        <v>86</v>
      </c>
      <c r="AC112" s="130">
        <v>91</v>
      </c>
      <c r="AD112" s="130">
        <v>74</v>
      </c>
      <c r="AE112" s="130">
        <v>32</v>
      </c>
      <c r="AF112" s="130">
        <v>32</v>
      </c>
      <c r="AG112" s="130">
        <v>204</v>
      </c>
      <c r="AH112" s="130">
        <v>27</v>
      </c>
      <c r="AI112" s="130">
        <v>139</v>
      </c>
      <c r="AJ112" s="130">
        <v>121</v>
      </c>
      <c r="AK112" s="130">
        <v>220</v>
      </c>
      <c r="AL112" s="130">
        <v>703</v>
      </c>
      <c r="AM112" s="130">
        <v>77</v>
      </c>
      <c r="AN112" s="130">
        <v>6</v>
      </c>
      <c r="AO112" s="130">
        <v>838</v>
      </c>
      <c r="AP112" s="130">
        <v>452</v>
      </c>
      <c r="AQ112" s="130">
        <v>0</v>
      </c>
      <c r="AR112" s="130">
        <v>0</v>
      </c>
      <c r="AS112" s="130">
        <v>57</v>
      </c>
      <c r="AT112" s="130">
        <v>127</v>
      </c>
      <c r="AU112" s="130">
        <v>271</v>
      </c>
    </row>
    <row r="113" spans="1:47" ht="16.8">
      <c r="A113" s="131" t="s">
        <v>746</v>
      </c>
      <c r="B113" s="130">
        <v>1560</v>
      </c>
      <c r="C113" s="130">
        <v>813</v>
      </c>
      <c r="D113" s="130">
        <v>705</v>
      </c>
      <c r="E113" s="130">
        <v>855</v>
      </c>
      <c r="F113" s="130">
        <v>419</v>
      </c>
      <c r="G113" s="130">
        <v>666</v>
      </c>
      <c r="H113" s="130">
        <v>227</v>
      </c>
      <c r="I113" s="130">
        <v>248</v>
      </c>
      <c r="J113" s="130">
        <v>1332</v>
      </c>
      <c r="K113" s="130">
        <v>221</v>
      </c>
      <c r="L113" s="130">
        <v>111</v>
      </c>
      <c r="M113" s="130">
        <v>200</v>
      </c>
      <c r="N113" s="130">
        <v>235</v>
      </c>
      <c r="O113" s="130">
        <v>0</v>
      </c>
      <c r="P113" s="130">
        <v>172</v>
      </c>
      <c r="Q113" s="130">
        <v>167</v>
      </c>
      <c r="R113" s="130">
        <v>381</v>
      </c>
      <c r="S113" s="130">
        <v>587</v>
      </c>
      <c r="T113" s="130">
        <v>60</v>
      </c>
      <c r="U113" s="130">
        <v>185</v>
      </c>
      <c r="V113" s="130">
        <v>2270</v>
      </c>
      <c r="W113" s="130">
        <v>107</v>
      </c>
      <c r="X113" s="130">
        <v>16</v>
      </c>
      <c r="Y113" s="130">
        <v>7</v>
      </c>
      <c r="Z113" s="130">
        <v>170</v>
      </c>
      <c r="AA113" s="130">
        <v>24</v>
      </c>
      <c r="AB113" s="130">
        <v>87</v>
      </c>
      <c r="AC113" s="130">
        <v>107</v>
      </c>
      <c r="AD113" s="130">
        <v>199</v>
      </c>
      <c r="AE113" s="130">
        <v>56</v>
      </c>
      <c r="AF113" s="130">
        <v>63</v>
      </c>
      <c r="AG113" s="130">
        <v>320</v>
      </c>
      <c r="AH113" s="130">
        <v>24</v>
      </c>
      <c r="AI113" s="130">
        <v>128</v>
      </c>
      <c r="AJ113" s="130">
        <v>155</v>
      </c>
      <c r="AK113" s="130">
        <v>368</v>
      </c>
      <c r="AL113" s="130">
        <v>877</v>
      </c>
      <c r="AM113" s="130">
        <v>72</v>
      </c>
      <c r="AN113" s="130">
        <v>32</v>
      </c>
      <c r="AO113" s="130">
        <v>1190</v>
      </c>
      <c r="AP113" s="130">
        <v>651</v>
      </c>
      <c r="AQ113" s="130">
        <v>0</v>
      </c>
      <c r="AR113" s="130">
        <v>0</v>
      </c>
      <c r="AS113" s="130">
        <v>102</v>
      </c>
      <c r="AT113" s="130">
        <v>165</v>
      </c>
      <c r="AU113" s="130">
        <v>370</v>
      </c>
    </row>
    <row r="114" spans="1:47" ht="16.8">
      <c r="A114" s="131" t="s">
        <v>754</v>
      </c>
      <c r="B114" s="130">
        <v>1793</v>
      </c>
      <c r="C114" s="130">
        <v>979</v>
      </c>
      <c r="D114" s="130">
        <v>846</v>
      </c>
      <c r="E114" s="130">
        <v>947</v>
      </c>
      <c r="F114" s="130">
        <v>483</v>
      </c>
      <c r="G114" s="130">
        <v>703</v>
      </c>
      <c r="H114" s="130">
        <v>244</v>
      </c>
      <c r="I114" s="130">
        <v>363</v>
      </c>
      <c r="J114" s="130">
        <v>1533</v>
      </c>
      <c r="K114" s="130">
        <v>243</v>
      </c>
      <c r="L114" s="130">
        <v>104</v>
      </c>
      <c r="M114" s="130">
        <v>142</v>
      </c>
      <c r="N114" s="130">
        <v>131</v>
      </c>
      <c r="O114" s="130">
        <v>0</v>
      </c>
      <c r="P114" s="130">
        <v>426</v>
      </c>
      <c r="Q114" s="130">
        <v>281</v>
      </c>
      <c r="R114" s="130">
        <v>439</v>
      </c>
      <c r="S114" s="130">
        <v>469</v>
      </c>
      <c r="T114" s="130">
        <v>61</v>
      </c>
      <c r="U114" s="130">
        <v>109</v>
      </c>
      <c r="V114" s="130">
        <v>2163</v>
      </c>
      <c r="W114" s="130">
        <v>65</v>
      </c>
      <c r="X114" s="130">
        <v>18</v>
      </c>
      <c r="Y114" s="130">
        <v>34</v>
      </c>
      <c r="Z114" s="130">
        <v>237</v>
      </c>
      <c r="AA114" s="130">
        <v>52</v>
      </c>
      <c r="AB114" s="130">
        <v>94</v>
      </c>
      <c r="AC114" s="130">
        <v>204</v>
      </c>
      <c r="AD114" s="130">
        <v>97</v>
      </c>
      <c r="AE114" s="130">
        <v>61</v>
      </c>
      <c r="AF114" s="130">
        <v>61</v>
      </c>
      <c r="AG114" s="130">
        <v>335</v>
      </c>
      <c r="AH114" s="130">
        <v>57</v>
      </c>
      <c r="AI114" s="130">
        <v>226</v>
      </c>
      <c r="AJ114" s="130">
        <v>124</v>
      </c>
      <c r="AK114" s="130">
        <v>494</v>
      </c>
      <c r="AL114" s="130">
        <v>962</v>
      </c>
      <c r="AM114" s="130">
        <v>127</v>
      </c>
      <c r="AN114" s="130">
        <v>20</v>
      </c>
      <c r="AO114" s="130">
        <v>1357</v>
      </c>
      <c r="AP114" s="130">
        <v>752</v>
      </c>
      <c r="AQ114" s="130">
        <v>1</v>
      </c>
      <c r="AR114" s="130">
        <v>0</v>
      </c>
      <c r="AS114" s="130">
        <v>108</v>
      </c>
      <c r="AT114" s="130">
        <v>123</v>
      </c>
      <c r="AU114" s="130">
        <v>436</v>
      </c>
    </row>
    <row r="115" spans="1:47" ht="16.8">
      <c r="A115" s="131" t="s">
        <v>737</v>
      </c>
      <c r="B115" s="130">
        <v>2044</v>
      </c>
      <c r="C115" s="130">
        <v>944</v>
      </c>
      <c r="D115" s="130">
        <v>948</v>
      </c>
      <c r="E115" s="130">
        <v>1096</v>
      </c>
      <c r="F115" s="130">
        <v>614</v>
      </c>
      <c r="G115" s="130">
        <v>920</v>
      </c>
      <c r="H115" s="130">
        <v>210</v>
      </c>
      <c r="I115" s="130">
        <v>300</v>
      </c>
      <c r="J115" s="130">
        <v>1848</v>
      </c>
      <c r="K115" s="130">
        <v>220</v>
      </c>
      <c r="L115" s="130">
        <v>86</v>
      </c>
      <c r="M115" s="130">
        <v>110</v>
      </c>
      <c r="N115" s="130">
        <v>235</v>
      </c>
      <c r="O115" s="130">
        <v>0</v>
      </c>
      <c r="P115" s="130">
        <v>415</v>
      </c>
      <c r="Q115" s="130">
        <v>342</v>
      </c>
      <c r="R115" s="130">
        <v>524</v>
      </c>
      <c r="S115" s="130">
        <v>555</v>
      </c>
      <c r="T115" s="130">
        <v>59</v>
      </c>
      <c r="U115" s="130">
        <v>146</v>
      </c>
      <c r="V115" s="130">
        <v>2390</v>
      </c>
      <c r="W115" s="130">
        <v>66</v>
      </c>
      <c r="X115" s="130">
        <v>20</v>
      </c>
      <c r="Y115" s="130">
        <v>28</v>
      </c>
      <c r="Z115" s="130">
        <v>270</v>
      </c>
      <c r="AA115" s="130">
        <v>47</v>
      </c>
      <c r="AB115" s="130">
        <v>131</v>
      </c>
      <c r="AC115" s="130">
        <v>133</v>
      </c>
      <c r="AD115" s="130">
        <v>101</v>
      </c>
      <c r="AE115" s="130">
        <v>70</v>
      </c>
      <c r="AF115" s="130">
        <v>71</v>
      </c>
      <c r="AG115" s="130">
        <v>400</v>
      </c>
      <c r="AH115" s="130">
        <v>53</v>
      </c>
      <c r="AI115" s="130">
        <v>329</v>
      </c>
      <c r="AJ115" s="130">
        <v>196</v>
      </c>
      <c r="AK115" s="130">
        <v>502</v>
      </c>
      <c r="AL115" s="130">
        <v>1256</v>
      </c>
      <c r="AM115" s="130">
        <v>104</v>
      </c>
      <c r="AN115" s="130">
        <v>7</v>
      </c>
      <c r="AO115" s="130">
        <v>1530</v>
      </c>
      <c r="AP115" s="130">
        <v>882</v>
      </c>
      <c r="AQ115" s="130">
        <v>0</v>
      </c>
      <c r="AR115" s="130">
        <v>0</v>
      </c>
      <c r="AS115" s="130">
        <v>110</v>
      </c>
      <c r="AT115" s="130">
        <v>91</v>
      </c>
      <c r="AU115" s="130">
        <v>514</v>
      </c>
    </row>
    <row r="116" spans="1:47" ht="16.8">
      <c r="A116" s="131" t="s">
        <v>750</v>
      </c>
      <c r="B116" s="130">
        <v>2119</v>
      </c>
      <c r="C116" s="130">
        <v>1113</v>
      </c>
      <c r="D116" s="130">
        <v>1014</v>
      </c>
      <c r="E116" s="130">
        <v>1105</v>
      </c>
      <c r="F116" s="130">
        <v>619</v>
      </c>
      <c r="G116" s="130">
        <v>905</v>
      </c>
      <c r="H116" s="130">
        <v>288</v>
      </c>
      <c r="I116" s="130">
        <v>307</v>
      </c>
      <c r="J116" s="130">
        <v>1804</v>
      </c>
      <c r="K116" s="130">
        <v>301</v>
      </c>
      <c r="L116" s="130">
        <v>129</v>
      </c>
      <c r="M116" s="130">
        <v>246</v>
      </c>
      <c r="N116" s="130">
        <v>244</v>
      </c>
      <c r="O116" s="130">
        <v>1</v>
      </c>
      <c r="P116" s="130">
        <v>234</v>
      </c>
      <c r="Q116" s="130">
        <v>234</v>
      </c>
      <c r="R116" s="130">
        <v>510</v>
      </c>
      <c r="S116" s="130">
        <v>733</v>
      </c>
      <c r="T116" s="130">
        <v>97</v>
      </c>
      <c r="U116" s="130">
        <v>294</v>
      </c>
      <c r="V116" s="130">
        <v>3009</v>
      </c>
      <c r="W116" s="130">
        <v>156</v>
      </c>
      <c r="X116" s="130">
        <v>15</v>
      </c>
      <c r="Y116" s="130">
        <v>17</v>
      </c>
      <c r="Z116" s="130">
        <v>248</v>
      </c>
      <c r="AA116" s="130">
        <v>29</v>
      </c>
      <c r="AB116" s="130">
        <v>142</v>
      </c>
      <c r="AC116" s="130">
        <v>131</v>
      </c>
      <c r="AD116" s="130">
        <v>216</v>
      </c>
      <c r="AE116" s="130">
        <v>58</v>
      </c>
      <c r="AF116" s="130">
        <v>62</v>
      </c>
      <c r="AG116" s="130">
        <v>445</v>
      </c>
      <c r="AH116" s="130">
        <v>39</v>
      </c>
      <c r="AI116" s="130">
        <v>202</v>
      </c>
      <c r="AJ116" s="130">
        <v>214</v>
      </c>
      <c r="AK116" s="130">
        <v>621</v>
      </c>
      <c r="AL116" s="130">
        <v>798</v>
      </c>
      <c r="AM116" s="130">
        <v>418</v>
      </c>
      <c r="AN116" s="130">
        <v>49</v>
      </c>
      <c r="AO116" s="130">
        <v>1640</v>
      </c>
      <c r="AP116" s="130">
        <v>919</v>
      </c>
      <c r="AQ116" s="130">
        <v>0</v>
      </c>
      <c r="AR116" s="130">
        <v>1</v>
      </c>
      <c r="AS116" s="130">
        <v>140</v>
      </c>
      <c r="AT116" s="130">
        <v>215</v>
      </c>
      <c r="AU116" s="130">
        <v>479</v>
      </c>
    </row>
    <row r="117" spans="1:47" ht="16.8">
      <c r="A117" s="131" t="s">
        <v>735</v>
      </c>
      <c r="B117" s="130">
        <v>3538</v>
      </c>
      <c r="C117" s="130">
        <v>2092</v>
      </c>
      <c r="D117" s="130">
        <v>1755</v>
      </c>
      <c r="E117" s="130">
        <v>1783</v>
      </c>
      <c r="F117" s="130">
        <v>1219</v>
      </c>
      <c r="G117" s="130">
        <v>1579</v>
      </c>
      <c r="H117" s="130">
        <v>368</v>
      </c>
      <c r="I117" s="130">
        <v>372</v>
      </c>
      <c r="J117" s="130">
        <v>2992</v>
      </c>
      <c r="K117" s="130">
        <v>542</v>
      </c>
      <c r="L117" s="130">
        <v>235</v>
      </c>
      <c r="M117" s="130">
        <v>559</v>
      </c>
      <c r="N117" s="130">
        <v>384</v>
      </c>
      <c r="O117" s="130">
        <v>1605</v>
      </c>
      <c r="P117" s="130">
        <v>608</v>
      </c>
      <c r="Q117" s="130">
        <v>401</v>
      </c>
      <c r="R117" s="130">
        <v>806</v>
      </c>
      <c r="S117" s="130">
        <v>1125</v>
      </c>
      <c r="T117" s="130">
        <v>160</v>
      </c>
      <c r="U117" s="130">
        <v>411</v>
      </c>
      <c r="V117" s="130">
        <v>4831</v>
      </c>
      <c r="W117" s="130">
        <v>97</v>
      </c>
      <c r="X117" s="130">
        <v>30</v>
      </c>
      <c r="Y117" s="130">
        <v>21</v>
      </c>
      <c r="Z117" s="130">
        <v>471</v>
      </c>
      <c r="AA117" s="130">
        <v>76</v>
      </c>
      <c r="AB117" s="130">
        <v>251</v>
      </c>
      <c r="AC117" s="130">
        <v>305</v>
      </c>
      <c r="AD117" s="130">
        <v>265</v>
      </c>
      <c r="AE117" s="130">
        <v>124</v>
      </c>
      <c r="AF117" s="130">
        <v>130</v>
      </c>
      <c r="AG117" s="130">
        <v>741</v>
      </c>
      <c r="AH117" s="130">
        <v>50</v>
      </c>
      <c r="AI117" s="130">
        <v>375</v>
      </c>
      <c r="AJ117" s="130">
        <v>396</v>
      </c>
      <c r="AK117" s="130">
        <v>646</v>
      </c>
      <c r="AL117" s="130">
        <v>1928</v>
      </c>
      <c r="AM117" s="130">
        <v>425</v>
      </c>
      <c r="AN117" s="130">
        <v>62</v>
      </c>
      <c r="AO117" s="130">
        <v>2560</v>
      </c>
      <c r="AP117" s="130">
        <v>1252</v>
      </c>
      <c r="AQ117" s="130">
        <v>1</v>
      </c>
      <c r="AR117" s="130">
        <v>0</v>
      </c>
      <c r="AS117" s="130">
        <v>217</v>
      </c>
      <c r="AT117" s="130">
        <v>481</v>
      </c>
      <c r="AU117" s="130">
        <v>978</v>
      </c>
    </row>
    <row r="118" spans="1:47" ht="16.8">
      <c r="A118" s="131" t="s">
        <v>748</v>
      </c>
      <c r="B118" s="130">
        <v>2394</v>
      </c>
      <c r="C118" s="130">
        <v>1359</v>
      </c>
      <c r="D118" s="130">
        <v>1133</v>
      </c>
      <c r="E118" s="130">
        <v>1261</v>
      </c>
      <c r="F118" s="130">
        <v>677</v>
      </c>
      <c r="G118" s="130">
        <v>1009</v>
      </c>
      <c r="H118" s="130">
        <v>328</v>
      </c>
      <c r="I118" s="130">
        <v>380</v>
      </c>
      <c r="J118" s="130">
        <v>2115</v>
      </c>
      <c r="K118" s="130">
        <v>281</v>
      </c>
      <c r="L118" s="130">
        <v>94</v>
      </c>
      <c r="M118" s="130">
        <v>226</v>
      </c>
      <c r="N118" s="130">
        <v>146</v>
      </c>
      <c r="O118" s="130">
        <v>124</v>
      </c>
      <c r="P118" s="130">
        <v>369</v>
      </c>
      <c r="Q118" s="130">
        <v>273</v>
      </c>
      <c r="R118" s="130">
        <v>575</v>
      </c>
      <c r="S118" s="130">
        <v>750</v>
      </c>
      <c r="T118" s="130">
        <v>137</v>
      </c>
      <c r="U118" s="130">
        <v>273</v>
      </c>
      <c r="V118" s="130">
        <v>3273</v>
      </c>
      <c r="W118" s="130">
        <v>84</v>
      </c>
      <c r="X118" s="130">
        <v>13</v>
      </c>
      <c r="Y118" s="130">
        <v>40</v>
      </c>
      <c r="Z118" s="130">
        <v>385</v>
      </c>
      <c r="AA118" s="130">
        <v>52</v>
      </c>
      <c r="AB118" s="130">
        <v>82</v>
      </c>
      <c r="AC118" s="130">
        <v>512</v>
      </c>
      <c r="AD118" s="130">
        <v>97</v>
      </c>
      <c r="AE118" s="130">
        <v>59</v>
      </c>
      <c r="AF118" s="130">
        <v>58</v>
      </c>
      <c r="AG118" s="130">
        <v>381</v>
      </c>
      <c r="AH118" s="130">
        <v>46</v>
      </c>
      <c r="AI118" s="130">
        <v>257</v>
      </c>
      <c r="AJ118" s="130">
        <v>185</v>
      </c>
      <c r="AK118" s="130">
        <v>9</v>
      </c>
      <c r="AL118" s="130">
        <v>1782</v>
      </c>
      <c r="AM118" s="130">
        <v>278</v>
      </c>
      <c r="AN118" s="130">
        <v>60</v>
      </c>
      <c r="AO118" s="130">
        <v>1911</v>
      </c>
      <c r="AP118" s="130">
        <v>1125</v>
      </c>
      <c r="AQ118" s="130">
        <v>0</v>
      </c>
      <c r="AR118" s="130">
        <v>0</v>
      </c>
      <c r="AS118" s="130">
        <v>118</v>
      </c>
      <c r="AT118" s="130">
        <v>189</v>
      </c>
      <c r="AU118" s="130">
        <v>483</v>
      </c>
    </row>
    <row r="119" spans="1:47" ht="16.8">
      <c r="A119" s="131" t="s">
        <v>736</v>
      </c>
      <c r="B119" s="130">
        <v>3001</v>
      </c>
      <c r="C119" s="130">
        <v>1653</v>
      </c>
      <c r="D119" s="130">
        <v>1500</v>
      </c>
      <c r="E119" s="130">
        <v>1501</v>
      </c>
      <c r="F119" s="130">
        <v>972</v>
      </c>
      <c r="G119" s="130">
        <v>1307</v>
      </c>
      <c r="H119" s="130">
        <v>357</v>
      </c>
      <c r="I119" s="130">
        <v>365</v>
      </c>
      <c r="J119" s="130">
        <v>2491</v>
      </c>
      <c r="K119" s="130">
        <v>482</v>
      </c>
      <c r="L119" s="130">
        <v>228</v>
      </c>
      <c r="M119" s="130">
        <v>405</v>
      </c>
      <c r="N119" s="130">
        <v>383</v>
      </c>
      <c r="O119" s="130">
        <v>0</v>
      </c>
      <c r="P119" s="130">
        <v>495</v>
      </c>
      <c r="Q119" s="130">
        <v>384</v>
      </c>
      <c r="R119" s="130">
        <v>703</v>
      </c>
      <c r="S119" s="130">
        <v>946</v>
      </c>
      <c r="T119" s="130">
        <v>130</v>
      </c>
      <c r="U119" s="130">
        <v>325</v>
      </c>
      <c r="V119" s="130">
        <v>3953</v>
      </c>
      <c r="W119" s="130">
        <v>62</v>
      </c>
      <c r="X119" s="130">
        <v>21</v>
      </c>
      <c r="Y119" s="130">
        <v>24</v>
      </c>
      <c r="Z119" s="130">
        <v>432</v>
      </c>
      <c r="AA119" s="130">
        <v>40</v>
      </c>
      <c r="AB119" s="130">
        <v>198</v>
      </c>
      <c r="AC119" s="130">
        <v>241</v>
      </c>
      <c r="AD119" s="130">
        <v>212</v>
      </c>
      <c r="AE119" s="130">
        <v>104</v>
      </c>
      <c r="AF119" s="130">
        <v>90</v>
      </c>
      <c r="AG119" s="130">
        <v>577</v>
      </c>
      <c r="AH119" s="130">
        <v>67</v>
      </c>
      <c r="AI119" s="130">
        <v>377</v>
      </c>
      <c r="AJ119" s="130">
        <v>371</v>
      </c>
      <c r="AK119" s="130">
        <v>643</v>
      </c>
      <c r="AL119" s="130">
        <v>1798</v>
      </c>
      <c r="AM119" s="130">
        <v>181</v>
      </c>
      <c r="AN119" s="130">
        <v>41</v>
      </c>
      <c r="AO119" s="130">
        <v>2189</v>
      </c>
      <c r="AP119" s="130">
        <v>1114</v>
      </c>
      <c r="AQ119" s="130">
        <v>0</v>
      </c>
      <c r="AR119" s="130">
        <v>0</v>
      </c>
      <c r="AS119" s="130">
        <v>190</v>
      </c>
      <c r="AT119" s="130">
        <v>354</v>
      </c>
      <c r="AU119" s="130">
        <v>812</v>
      </c>
    </row>
    <row r="120" spans="1:47" ht="16.8">
      <c r="A120" s="131" t="s">
        <v>740</v>
      </c>
      <c r="B120" s="130">
        <v>2289</v>
      </c>
      <c r="C120" s="130">
        <v>1320</v>
      </c>
      <c r="D120" s="130">
        <v>1130</v>
      </c>
      <c r="E120" s="130">
        <v>1159</v>
      </c>
      <c r="F120" s="130">
        <v>738</v>
      </c>
      <c r="G120" s="130">
        <v>963</v>
      </c>
      <c r="H120" s="130">
        <v>267</v>
      </c>
      <c r="I120" s="130">
        <v>321</v>
      </c>
      <c r="J120" s="130">
        <v>1972</v>
      </c>
      <c r="K120" s="130">
        <v>306</v>
      </c>
      <c r="L120" s="130">
        <v>117</v>
      </c>
      <c r="M120" s="130">
        <v>370</v>
      </c>
      <c r="N120" s="130">
        <v>245</v>
      </c>
      <c r="O120" s="130">
        <v>287</v>
      </c>
      <c r="P120" s="130">
        <v>216</v>
      </c>
      <c r="Q120" s="130">
        <v>244</v>
      </c>
      <c r="R120" s="130">
        <v>517</v>
      </c>
      <c r="S120" s="130">
        <v>920</v>
      </c>
      <c r="T120" s="130">
        <v>150</v>
      </c>
      <c r="U120" s="130">
        <v>226</v>
      </c>
      <c r="V120" s="130">
        <v>3426</v>
      </c>
      <c r="W120" s="130">
        <v>103</v>
      </c>
      <c r="X120" s="130">
        <v>15</v>
      </c>
      <c r="Y120" s="130">
        <v>13</v>
      </c>
      <c r="Z120" s="130">
        <v>345</v>
      </c>
      <c r="AA120" s="130">
        <v>27</v>
      </c>
      <c r="AB120" s="130">
        <v>129</v>
      </c>
      <c r="AC120" s="130">
        <v>258</v>
      </c>
      <c r="AD120" s="130">
        <v>194</v>
      </c>
      <c r="AE120" s="130">
        <v>63</v>
      </c>
      <c r="AF120" s="130">
        <v>78</v>
      </c>
      <c r="AG120" s="130">
        <v>454</v>
      </c>
      <c r="AH120" s="130">
        <v>21</v>
      </c>
      <c r="AI120" s="130">
        <v>200</v>
      </c>
      <c r="AJ120" s="130">
        <v>249</v>
      </c>
      <c r="AK120" s="130">
        <v>366</v>
      </c>
      <c r="AL120" s="130">
        <v>1275</v>
      </c>
      <c r="AM120" s="130">
        <v>274</v>
      </c>
      <c r="AN120" s="130">
        <v>49</v>
      </c>
      <c r="AO120" s="130">
        <v>1757</v>
      </c>
      <c r="AP120" s="130">
        <v>870</v>
      </c>
      <c r="AQ120" s="130">
        <v>0</v>
      </c>
      <c r="AR120" s="130">
        <v>0</v>
      </c>
      <c r="AS120" s="130">
        <v>153</v>
      </c>
      <c r="AT120" s="130">
        <v>325</v>
      </c>
      <c r="AU120" s="130">
        <v>532</v>
      </c>
    </row>
    <row r="121" spans="1:47" ht="16.8">
      <c r="A121" s="131" t="s">
        <v>742</v>
      </c>
      <c r="B121" s="130">
        <v>1602</v>
      </c>
      <c r="C121" s="130">
        <v>885</v>
      </c>
      <c r="D121" s="130">
        <v>776</v>
      </c>
      <c r="E121" s="130">
        <v>826</v>
      </c>
      <c r="F121" s="130">
        <v>470</v>
      </c>
      <c r="G121" s="130">
        <v>650</v>
      </c>
      <c r="H121" s="130">
        <v>209</v>
      </c>
      <c r="I121" s="130">
        <v>273</v>
      </c>
      <c r="J121" s="130">
        <v>1363</v>
      </c>
      <c r="K121" s="130">
        <v>200</v>
      </c>
      <c r="L121" s="130">
        <v>82</v>
      </c>
      <c r="M121" s="130">
        <v>197</v>
      </c>
      <c r="N121" s="130">
        <v>168</v>
      </c>
      <c r="O121" s="130">
        <v>0</v>
      </c>
      <c r="P121" s="130">
        <v>163</v>
      </c>
      <c r="Q121" s="130">
        <v>153</v>
      </c>
      <c r="R121" s="130">
        <v>382</v>
      </c>
      <c r="S121" s="130">
        <v>636</v>
      </c>
      <c r="T121" s="130">
        <v>82</v>
      </c>
      <c r="U121" s="130">
        <v>175</v>
      </c>
      <c r="V121" s="130">
        <v>2346</v>
      </c>
      <c r="W121" s="130">
        <v>125</v>
      </c>
      <c r="X121" s="130">
        <v>7</v>
      </c>
      <c r="Y121" s="130">
        <v>13</v>
      </c>
      <c r="Z121" s="130">
        <v>193</v>
      </c>
      <c r="AA121" s="130">
        <v>19</v>
      </c>
      <c r="AB121" s="130">
        <v>101</v>
      </c>
      <c r="AC121" s="130">
        <v>99</v>
      </c>
      <c r="AD121" s="130">
        <v>170</v>
      </c>
      <c r="AE121" s="130">
        <v>64</v>
      </c>
      <c r="AF121" s="130">
        <v>49</v>
      </c>
      <c r="AG121" s="130">
        <v>322</v>
      </c>
      <c r="AH121" s="130">
        <v>18</v>
      </c>
      <c r="AI121" s="130">
        <v>161</v>
      </c>
      <c r="AJ121" s="130">
        <v>145</v>
      </c>
      <c r="AK121" s="130">
        <v>288</v>
      </c>
      <c r="AL121" s="130">
        <v>894</v>
      </c>
      <c r="AM121" s="130">
        <v>175</v>
      </c>
      <c r="AN121" s="130">
        <v>30</v>
      </c>
      <c r="AO121" s="130">
        <v>1258</v>
      </c>
      <c r="AP121" s="130">
        <v>685</v>
      </c>
      <c r="AQ121" s="130">
        <v>0</v>
      </c>
      <c r="AR121" s="130">
        <v>0</v>
      </c>
      <c r="AS121" s="130">
        <v>91</v>
      </c>
      <c r="AT121" s="130">
        <v>168</v>
      </c>
      <c r="AU121" s="130">
        <v>344</v>
      </c>
    </row>
    <row r="122" spans="1:47" ht="16.8">
      <c r="A122" s="131" t="s">
        <v>739</v>
      </c>
      <c r="B122" s="130">
        <v>1478</v>
      </c>
      <c r="C122" s="130">
        <v>707</v>
      </c>
      <c r="D122" s="130">
        <v>661</v>
      </c>
      <c r="E122" s="130">
        <v>817</v>
      </c>
      <c r="F122" s="130">
        <v>454</v>
      </c>
      <c r="G122" s="130">
        <v>633</v>
      </c>
      <c r="H122" s="130">
        <v>185</v>
      </c>
      <c r="I122" s="130">
        <v>206</v>
      </c>
      <c r="J122" s="130">
        <v>1304</v>
      </c>
      <c r="K122" s="130">
        <v>157</v>
      </c>
      <c r="L122" s="130">
        <v>61</v>
      </c>
      <c r="M122" s="130">
        <v>122</v>
      </c>
      <c r="N122" s="130">
        <v>141</v>
      </c>
      <c r="O122" s="130">
        <v>0</v>
      </c>
      <c r="P122" s="130">
        <v>196</v>
      </c>
      <c r="Q122" s="130">
        <v>205</v>
      </c>
      <c r="R122" s="130">
        <v>366</v>
      </c>
      <c r="S122" s="130">
        <v>515</v>
      </c>
      <c r="T122" s="130">
        <v>62</v>
      </c>
      <c r="U122" s="130">
        <v>121</v>
      </c>
      <c r="V122" s="130">
        <v>1943</v>
      </c>
      <c r="W122" s="130">
        <v>96</v>
      </c>
      <c r="X122" s="130">
        <v>11</v>
      </c>
      <c r="Y122" s="130">
        <v>21</v>
      </c>
      <c r="Z122" s="130">
        <v>177</v>
      </c>
      <c r="AA122" s="130">
        <v>21</v>
      </c>
      <c r="AB122" s="130">
        <v>98</v>
      </c>
      <c r="AC122" s="130">
        <v>102</v>
      </c>
      <c r="AD122" s="130">
        <v>106</v>
      </c>
      <c r="AE122" s="130">
        <v>53</v>
      </c>
      <c r="AF122" s="130">
        <v>57</v>
      </c>
      <c r="AG122" s="130">
        <v>297</v>
      </c>
      <c r="AH122" s="130">
        <v>25</v>
      </c>
      <c r="AI122" s="130">
        <v>179</v>
      </c>
      <c r="AJ122" s="130">
        <v>126</v>
      </c>
      <c r="AK122" s="130">
        <v>312</v>
      </c>
      <c r="AL122" s="130">
        <v>841</v>
      </c>
      <c r="AM122" s="130">
        <v>144</v>
      </c>
      <c r="AN122" s="130">
        <v>21</v>
      </c>
      <c r="AO122" s="130">
        <v>1117</v>
      </c>
      <c r="AP122" s="130">
        <v>654</v>
      </c>
      <c r="AQ122" s="130">
        <v>0</v>
      </c>
      <c r="AR122" s="130">
        <v>0</v>
      </c>
      <c r="AS122" s="130">
        <v>75</v>
      </c>
      <c r="AT122" s="130">
        <v>93</v>
      </c>
      <c r="AU122" s="130">
        <v>361</v>
      </c>
    </row>
    <row r="123" spans="1:47" ht="16.8">
      <c r="A123" s="131" t="s">
        <v>757</v>
      </c>
      <c r="B123" s="130">
        <v>2535</v>
      </c>
      <c r="C123" s="130">
        <v>1360</v>
      </c>
      <c r="D123" s="130">
        <v>1201</v>
      </c>
      <c r="E123" s="130">
        <v>1334</v>
      </c>
      <c r="F123" s="130">
        <v>751</v>
      </c>
      <c r="G123" s="130">
        <v>1020</v>
      </c>
      <c r="H123" s="130">
        <v>319</v>
      </c>
      <c r="I123" s="130">
        <v>445</v>
      </c>
      <c r="J123" s="130">
        <v>2191</v>
      </c>
      <c r="K123" s="130">
        <v>330</v>
      </c>
      <c r="L123" s="130">
        <v>144</v>
      </c>
      <c r="M123" s="130">
        <v>225</v>
      </c>
      <c r="N123" s="130">
        <v>228</v>
      </c>
      <c r="O123" s="130">
        <v>0</v>
      </c>
      <c r="P123" s="130">
        <v>592</v>
      </c>
      <c r="Q123" s="130">
        <v>367</v>
      </c>
      <c r="R123" s="130">
        <v>556</v>
      </c>
      <c r="S123" s="130">
        <v>733</v>
      </c>
      <c r="T123" s="130">
        <v>86</v>
      </c>
      <c r="U123" s="130">
        <v>192</v>
      </c>
      <c r="V123" s="130">
        <v>3149</v>
      </c>
      <c r="W123" s="130">
        <v>68</v>
      </c>
      <c r="X123" s="130">
        <v>13</v>
      </c>
      <c r="Y123" s="130">
        <v>46</v>
      </c>
      <c r="Z123" s="130">
        <v>406</v>
      </c>
      <c r="AA123" s="130">
        <v>60</v>
      </c>
      <c r="AB123" s="130">
        <v>140</v>
      </c>
      <c r="AC123" s="130">
        <v>231</v>
      </c>
      <c r="AD123" s="130">
        <v>132</v>
      </c>
      <c r="AE123" s="130">
        <v>67</v>
      </c>
      <c r="AF123" s="130">
        <v>84</v>
      </c>
      <c r="AG123" s="130">
        <v>494</v>
      </c>
      <c r="AH123" s="130">
        <v>45</v>
      </c>
      <c r="AI123" s="130">
        <v>371</v>
      </c>
      <c r="AJ123" s="130">
        <v>221</v>
      </c>
      <c r="AK123" s="130">
        <v>683</v>
      </c>
      <c r="AL123" s="130">
        <v>1359</v>
      </c>
      <c r="AM123" s="130">
        <v>194</v>
      </c>
      <c r="AN123" s="130">
        <v>19</v>
      </c>
      <c r="AO123" s="130">
        <v>1908</v>
      </c>
      <c r="AP123" s="130">
        <v>1114</v>
      </c>
      <c r="AQ123" s="130">
        <v>0</v>
      </c>
      <c r="AR123" s="130">
        <v>0</v>
      </c>
      <c r="AS123" s="130">
        <v>128</v>
      </c>
      <c r="AT123" s="130">
        <v>191</v>
      </c>
      <c r="AU123" s="130">
        <v>627</v>
      </c>
    </row>
    <row r="124" spans="1:47" ht="16.8">
      <c r="A124" s="131" t="s">
        <v>741</v>
      </c>
      <c r="B124" s="130">
        <v>1727</v>
      </c>
      <c r="C124" s="130">
        <v>893</v>
      </c>
      <c r="D124" s="130">
        <v>794</v>
      </c>
      <c r="E124" s="130">
        <v>933</v>
      </c>
      <c r="F124" s="130">
        <v>459</v>
      </c>
      <c r="G124" s="130">
        <v>710</v>
      </c>
      <c r="H124" s="130">
        <v>236</v>
      </c>
      <c r="I124" s="130">
        <v>322</v>
      </c>
      <c r="J124" s="130">
        <v>1500</v>
      </c>
      <c r="K124" s="130">
        <v>205</v>
      </c>
      <c r="L124" s="130">
        <v>80</v>
      </c>
      <c r="M124" s="130">
        <v>128</v>
      </c>
      <c r="N124" s="130">
        <v>123</v>
      </c>
      <c r="O124" s="130">
        <v>0</v>
      </c>
      <c r="P124" s="130">
        <v>289</v>
      </c>
      <c r="Q124" s="130">
        <v>280</v>
      </c>
      <c r="R124" s="130">
        <v>425</v>
      </c>
      <c r="S124" s="130">
        <v>524</v>
      </c>
      <c r="T124" s="130">
        <v>73</v>
      </c>
      <c r="U124" s="130">
        <v>125</v>
      </c>
      <c r="V124" s="130">
        <v>2160</v>
      </c>
      <c r="W124" s="130">
        <v>80</v>
      </c>
      <c r="X124" s="130">
        <v>7</v>
      </c>
      <c r="Y124" s="130">
        <v>24</v>
      </c>
      <c r="Z124" s="130">
        <v>262</v>
      </c>
      <c r="AA124" s="130">
        <v>45</v>
      </c>
      <c r="AB124" s="130">
        <v>86</v>
      </c>
      <c r="AC124" s="130">
        <v>273</v>
      </c>
      <c r="AD124" s="130">
        <v>62</v>
      </c>
      <c r="AE124" s="130">
        <v>54</v>
      </c>
      <c r="AF124" s="130">
        <v>49</v>
      </c>
      <c r="AG124" s="130">
        <v>281</v>
      </c>
      <c r="AH124" s="130">
        <v>49</v>
      </c>
      <c r="AI124" s="130">
        <v>223</v>
      </c>
      <c r="AJ124" s="130">
        <v>109</v>
      </c>
      <c r="AK124" s="130">
        <v>153</v>
      </c>
      <c r="AL124" s="130">
        <v>1215</v>
      </c>
      <c r="AM124" s="130">
        <v>145</v>
      </c>
      <c r="AN124" s="130">
        <v>33</v>
      </c>
      <c r="AO124" s="130">
        <v>1331</v>
      </c>
      <c r="AP124" s="130">
        <v>779</v>
      </c>
      <c r="AQ124" s="130">
        <v>0</v>
      </c>
      <c r="AR124" s="130">
        <v>0</v>
      </c>
      <c r="AS124" s="130">
        <v>90</v>
      </c>
      <c r="AT124" s="130">
        <v>116</v>
      </c>
      <c r="AU124" s="130">
        <v>396</v>
      </c>
    </row>
    <row r="125" spans="1:47" ht="16.8">
      <c r="A125" s="131" t="s">
        <v>751</v>
      </c>
      <c r="B125" s="130">
        <v>1800</v>
      </c>
      <c r="C125" s="130">
        <v>873</v>
      </c>
      <c r="D125" s="130">
        <v>850</v>
      </c>
      <c r="E125" s="130">
        <v>950</v>
      </c>
      <c r="F125" s="130">
        <v>505</v>
      </c>
      <c r="G125" s="130">
        <v>832</v>
      </c>
      <c r="H125" s="130">
        <v>220</v>
      </c>
      <c r="I125" s="130">
        <v>243</v>
      </c>
      <c r="J125" s="130">
        <v>1601</v>
      </c>
      <c r="K125" s="130">
        <v>193</v>
      </c>
      <c r="L125" s="130">
        <v>72</v>
      </c>
      <c r="M125" s="130">
        <v>112</v>
      </c>
      <c r="N125" s="130">
        <v>192</v>
      </c>
      <c r="O125" s="130">
        <v>0</v>
      </c>
      <c r="P125" s="130">
        <v>309</v>
      </c>
      <c r="Q125" s="130">
        <v>264</v>
      </c>
      <c r="R125" s="130">
        <v>441</v>
      </c>
      <c r="S125" s="130">
        <v>541</v>
      </c>
      <c r="T125" s="130">
        <v>74</v>
      </c>
      <c r="U125" s="130">
        <v>154</v>
      </c>
      <c r="V125" s="130">
        <v>2214</v>
      </c>
      <c r="W125" s="130">
        <v>83</v>
      </c>
      <c r="X125" s="130">
        <v>11</v>
      </c>
      <c r="Y125" s="130">
        <v>16</v>
      </c>
      <c r="Z125" s="130">
        <v>198</v>
      </c>
      <c r="AA125" s="130">
        <v>36</v>
      </c>
      <c r="AB125" s="130">
        <v>113</v>
      </c>
      <c r="AC125" s="130">
        <v>122</v>
      </c>
      <c r="AD125" s="130">
        <v>135</v>
      </c>
      <c r="AE125" s="130">
        <v>77</v>
      </c>
      <c r="AF125" s="130">
        <v>67</v>
      </c>
      <c r="AG125" s="130">
        <v>361</v>
      </c>
      <c r="AH125" s="130">
        <v>56</v>
      </c>
      <c r="AI125" s="130">
        <v>220</v>
      </c>
      <c r="AJ125" s="130">
        <v>157</v>
      </c>
      <c r="AK125" s="130">
        <v>592</v>
      </c>
      <c r="AL125" s="130">
        <v>761</v>
      </c>
      <c r="AM125" s="130">
        <v>247</v>
      </c>
      <c r="AN125" s="130">
        <v>17</v>
      </c>
      <c r="AO125" s="130">
        <v>1402</v>
      </c>
      <c r="AP125" s="130">
        <v>839</v>
      </c>
      <c r="AQ125" s="130">
        <v>0</v>
      </c>
      <c r="AR125" s="130">
        <v>2</v>
      </c>
      <c r="AS125" s="130">
        <v>90</v>
      </c>
      <c r="AT125" s="130">
        <v>94</v>
      </c>
      <c r="AU125" s="130">
        <v>398</v>
      </c>
    </row>
    <row r="126" spans="1:47" ht="16.8">
      <c r="A126" s="131" t="s">
        <v>755</v>
      </c>
      <c r="B126" s="130">
        <v>1679</v>
      </c>
      <c r="C126" s="130">
        <v>929</v>
      </c>
      <c r="D126" s="130">
        <v>787</v>
      </c>
      <c r="E126" s="130">
        <v>892</v>
      </c>
      <c r="F126" s="130">
        <v>492</v>
      </c>
      <c r="G126" s="130">
        <v>668</v>
      </c>
      <c r="H126" s="130">
        <v>217</v>
      </c>
      <c r="I126" s="130">
        <v>302</v>
      </c>
      <c r="J126" s="130">
        <v>1462</v>
      </c>
      <c r="K126" s="130">
        <v>205</v>
      </c>
      <c r="L126" s="130">
        <v>95</v>
      </c>
      <c r="M126" s="130">
        <v>129</v>
      </c>
      <c r="N126" s="130">
        <v>211</v>
      </c>
      <c r="O126" s="130">
        <v>0</v>
      </c>
      <c r="P126" s="130">
        <v>210</v>
      </c>
      <c r="Q126" s="130">
        <v>175</v>
      </c>
      <c r="R126" s="130">
        <v>402</v>
      </c>
      <c r="S126" s="130">
        <v>626</v>
      </c>
      <c r="T126" s="130">
        <v>62</v>
      </c>
      <c r="U126" s="130">
        <v>193</v>
      </c>
      <c r="V126" s="130">
        <v>2390</v>
      </c>
      <c r="W126" s="130">
        <v>131</v>
      </c>
      <c r="X126" s="130">
        <v>9</v>
      </c>
      <c r="Y126" s="130">
        <v>12</v>
      </c>
      <c r="Z126" s="130">
        <v>209</v>
      </c>
      <c r="AA126" s="130">
        <v>30</v>
      </c>
      <c r="AB126" s="130">
        <v>83</v>
      </c>
      <c r="AC126" s="130">
        <v>146</v>
      </c>
      <c r="AD126" s="130">
        <v>177</v>
      </c>
      <c r="AE126" s="130">
        <v>66</v>
      </c>
      <c r="AF126" s="130">
        <v>40</v>
      </c>
      <c r="AG126" s="130">
        <v>318</v>
      </c>
      <c r="AH126" s="130">
        <v>31</v>
      </c>
      <c r="AI126" s="130">
        <v>183</v>
      </c>
      <c r="AJ126" s="130">
        <v>124</v>
      </c>
      <c r="AK126" s="130">
        <v>361</v>
      </c>
      <c r="AL126" s="130">
        <v>857</v>
      </c>
      <c r="AM126" s="130">
        <v>240</v>
      </c>
      <c r="AN126" s="130">
        <v>38</v>
      </c>
      <c r="AO126" s="130">
        <v>1295</v>
      </c>
      <c r="AP126" s="130">
        <v>757</v>
      </c>
      <c r="AQ126" s="130">
        <v>0</v>
      </c>
      <c r="AR126" s="130">
        <v>0</v>
      </c>
      <c r="AS126" s="130">
        <v>91</v>
      </c>
      <c r="AT126" s="130">
        <v>106</v>
      </c>
      <c r="AU126" s="130">
        <v>384</v>
      </c>
    </row>
    <row r="127" spans="1:47" ht="16.8">
      <c r="A127" s="131" t="s">
        <v>733</v>
      </c>
      <c r="B127" s="130">
        <v>2238</v>
      </c>
      <c r="C127" s="130">
        <v>1129</v>
      </c>
      <c r="D127" s="130">
        <v>1022</v>
      </c>
      <c r="E127" s="130">
        <v>1216</v>
      </c>
      <c r="F127" s="130">
        <v>692</v>
      </c>
      <c r="G127" s="130">
        <v>940</v>
      </c>
      <c r="H127" s="130">
        <v>283</v>
      </c>
      <c r="I127" s="130">
        <v>323</v>
      </c>
      <c r="J127" s="130">
        <v>1937</v>
      </c>
      <c r="K127" s="130">
        <v>282</v>
      </c>
      <c r="L127" s="130">
        <v>110</v>
      </c>
      <c r="M127" s="130">
        <v>162</v>
      </c>
      <c r="N127" s="130">
        <v>242</v>
      </c>
      <c r="O127" s="130">
        <v>0</v>
      </c>
      <c r="P127" s="130">
        <v>314</v>
      </c>
      <c r="Q127" s="130">
        <v>322</v>
      </c>
      <c r="R127" s="130">
        <v>554</v>
      </c>
      <c r="S127" s="130">
        <v>765</v>
      </c>
      <c r="T127" s="130">
        <v>74</v>
      </c>
      <c r="U127" s="130">
        <v>198</v>
      </c>
      <c r="V127" s="130">
        <v>2902</v>
      </c>
      <c r="W127" s="130">
        <v>87</v>
      </c>
      <c r="X127" s="130">
        <v>8</v>
      </c>
      <c r="Y127" s="130">
        <v>31</v>
      </c>
      <c r="Z127" s="130">
        <v>329</v>
      </c>
      <c r="AA127" s="130">
        <v>43</v>
      </c>
      <c r="AB127" s="130">
        <v>136</v>
      </c>
      <c r="AC127" s="130">
        <v>151</v>
      </c>
      <c r="AD127" s="130">
        <v>175</v>
      </c>
      <c r="AE127" s="130">
        <v>78</v>
      </c>
      <c r="AF127" s="130">
        <v>63</v>
      </c>
      <c r="AG127" s="130">
        <v>429</v>
      </c>
      <c r="AH127" s="130">
        <v>22</v>
      </c>
      <c r="AI127" s="130">
        <v>304</v>
      </c>
      <c r="AJ127" s="130">
        <v>245</v>
      </c>
      <c r="AK127" s="130">
        <v>610</v>
      </c>
      <c r="AL127" s="130">
        <v>1285</v>
      </c>
      <c r="AM127" s="130">
        <v>104</v>
      </c>
      <c r="AN127" s="130">
        <v>15</v>
      </c>
      <c r="AO127" s="130">
        <v>1714</v>
      </c>
      <c r="AP127" s="130">
        <v>1032</v>
      </c>
      <c r="AQ127" s="130">
        <v>0</v>
      </c>
      <c r="AR127" s="130">
        <v>0</v>
      </c>
      <c r="AS127" s="130">
        <v>106</v>
      </c>
      <c r="AT127" s="130">
        <v>141</v>
      </c>
      <c r="AU127" s="130">
        <v>524</v>
      </c>
    </row>
    <row r="128" spans="1:47" ht="16.8">
      <c r="A128" s="131" t="s">
        <v>744</v>
      </c>
      <c r="B128" s="130">
        <v>1838</v>
      </c>
      <c r="C128" s="130">
        <v>981</v>
      </c>
      <c r="D128" s="130">
        <v>906</v>
      </c>
      <c r="E128" s="130">
        <v>932</v>
      </c>
      <c r="F128" s="130">
        <v>556</v>
      </c>
      <c r="G128" s="130">
        <v>801</v>
      </c>
      <c r="H128" s="130">
        <v>222</v>
      </c>
      <c r="I128" s="130">
        <v>259</v>
      </c>
      <c r="J128" s="130">
        <v>1574</v>
      </c>
      <c r="K128" s="130">
        <v>249</v>
      </c>
      <c r="L128" s="130">
        <v>105</v>
      </c>
      <c r="M128" s="130">
        <v>269</v>
      </c>
      <c r="N128" s="130">
        <v>244</v>
      </c>
      <c r="O128" s="130">
        <v>0</v>
      </c>
      <c r="P128" s="130">
        <v>197</v>
      </c>
      <c r="Q128" s="130">
        <v>181</v>
      </c>
      <c r="R128" s="130">
        <v>421</v>
      </c>
      <c r="S128" s="130">
        <v>670</v>
      </c>
      <c r="T128" s="130">
        <v>99</v>
      </c>
      <c r="U128" s="130">
        <v>257</v>
      </c>
      <c r="V128" s="130">
        <v>2679</v>
      </c>
      <c r="W128" s="130">
        <v>115</v>
      </c>
      <c r="X128" s="130">
        <v>14</v>
      </c>
      <c r="Y128" s="130">
        <v>7</v>
      </c>
      <c r="Z128" s="130">
        <v>224</v>
      </c>
      <c r="AA128" s="130">
        <v>30</v>
      </c>
      <c r="AB128" s="130">
        <v>80</v>
      </c>
      <c r="AC128" s="130">
        <v>139</v>
      </c>
      <c r="AD128" s="130">
        <v>267</v>
      </c>
      <c r="AE128" s="130">
        <v>62</v>
      </c>
      <c r="AF128" s="130">
        <v>75</v>
      </c>
      <c r="AG128" s="130">
        <v>371</v>
      </c>
      <c r="AH128" s="130">
        <v>31</v>
      </c>
      <c r="AI128" s="130">
        <v>127</v>
      </c>
      <c r="AJ128" s="130">
        <v>184</v>
      </c>
      <c r="AK128" s="130">
        <v>371</v>
      </c>
      <c r="AL128" s="130">
        <v>1044</v>
      </c>
      <c r="AM128" s="130">
        <v>106</v>
      </c>
      <c r="AN128" s="130">
        <v>46</v>
      </c>
      <c r="AO128" s="130">
        <v>1426</v>
      </c>
      <c r="AP128" s="130">
        <v>728</v>
      </c>
      <c r="AQ128" s="130">
        <v>1</v>
      </c>
      <c r="AR128" s="130">
        <v>0</v>
      </c>
      <c r="AS128" s="130">
        <v>117</v>
      </c>
      <c r="AT128" s="130">
        <v>231</v>
      </c>
      <c r="AU128" s="130">
        <v>412</v>
      </c>
    </row>
    <row r="129" spans="1:47" ht="16.8">
      <c r="A129" s="131" t="s">
        <v>764</v>
      </c>
      <c r="B129" s="130">
        <v>12580</v>
      </c>
      <c r="C129" s="130">
        <v>7616</v>
      </c>
      <c r="D129" s="130">
        <v>6920</v>
      </c>
      <c r="E129" s="130">
        <v>5660</v>
      </c>
      <c r="F129" s="130">
        <v>4360</v>
      </c>
      <c r="G129" s="130">
        <v>5783</v>
      </c>
      <c r="H129" s="130">
        <v>1136</v>
      </c>
      <c r="I129" s="130">
        <v>1301</v>
      </c>
      <c r="J129" s="130">
        <v>10322</v>
      </c>
      <c r="K129" s="130">
        <v>2221</v>
      </c>
      <c r="L129" s="130">
        <v>1077</v>
      </c>
      <c r="M129" s="130">
        <v>2426</v>
      </c>
      <c r="N129" s="130">
        <v>1201</v>
      </c>
      <c r="O129" s="130">
        <v>2775</v>
      </c>
      <c r="P129" s="130">
        <v>3418</v>
      </c>
      <c r="Q129" s="130">
        <v>1441</v>
      </c>
      <c r="R129" s="130">
        <v>2489</v>
      </c>
      <c r="S129" s="130">
        <v>2978</v>
      </c>
      <c r="T129" s="130">
        <v>527</v>
      </c>
      <c r="U129" s="130">
        <v>1652</v>
      </c>
      <c r="V129" s="130">
        <v>15693</v>
      </c>
      <c r="W129" s="130">
        <v>342</v>
      </c>
      <c r="X129" s="130">
        <v>124</v>
      </c>
      <c r="Y129" s="130">
        <v>141</v>
      </c>
      <c r="Z129" s="130">
        <v>1578</v>
      </c>
      <c r="AA129" s="130">
        <v>408</v>
      </c>
      <c r="AB129" s="130">
        <v>998</v>
      </c>
      <c r="AC129" s="130">
        <v>1272</v>
      </c>
      <c r="AD129" s="130">
        <v>644</v>
      </c>
      <c r="AE129" s="130">
        <v>371</v>
      </c>
      <c r="AF129" s="130">
        <v>354</v>
      </c>
      <c r="AG129" s="130">
        <v>2393</v>
      </c>
      <c r="AH129" s="130">
        <v>441</v>
      </c>
      <c r="AI129" s="130">
        <v>1416</v>
      </c>
      <c r="AJ129" s="130">
        <v>1228</v>
      </c>
      <c r="AK129" s="130">
        <v>2129</v>
      </c>
      <c r="AL129" s="130">
        <v>7850</v>
      </c>
      <c r="AM129" s="130">
        <v>931</v>
      </c>
      <c r="AN129" s="130">
        <v>152</v>
      </c>
      <c r="AO129" s="130">
        <v>9192</v>
      </c>
      <c r="AP129" s="130">
        <v>4057</v>
      </c>
      <c r="AQ129" s="130">
        <v>1</v>
      </c>
      <c r="AR129" s="130">
        <v>0</v>
      </c>
      <c r="AS129" s="130">
        <v>654</v>
      </c>
      <c r="AT129" s="130">
        <v>2137</v>
      </c>
      <c r="AU129" s="130">
        <v>3388</v>
      </c>
    </row>
    <row r="130" spans="1:47" ht="16.8">
      <c r="A130" s="131" t="s">
        <v>775</v>
      </c>
      <c r="B130" s="130">
        <v>1898</v>
      </c>
      <c r="C130" s="130">
        <v>1002</v>
      </c>
      <c r="D130" s="130">
        <v>891</v>
      </c>
      <c r="E130" s="130">
        <v>1007</v>
      </c>
      <c r="F130" s="130">
        <v>563</v>
      </c>
      <c r="G130" s="130">
        <v>789</v>
      </c>
      <c r="H130" s="130">
        <v>205</v>
      </c>
      <c r="I130" s="130">
        <v>341</v>
      </c>
      <c r="J130" s="130">
        <v>1633</v>
      </c>
      <c r="K130" s="130">
        <v>252</v>
      </c>
      <c r="L130" s="130">
        <v>112</v>
      </c>
      <c r="M130" s="130">
        <v>153</v>
      </c>
      <c r="N130" s="130">
        <v>167</v>
      </c>
      <c r="O130" s="130">
        <v>0</v>
      </c>
      <c r="P130" s="130">
        <v>252</v>
      </c>
      <c r="Q130" s="130">
        <v>211</v>
      </c>
      <c r="R130" s="130">
        <v>468</v>
      </c>
      <c r="S130" s="130">
        <v>611</v>
      </c>
      <c r="T130" s="130">
        <v>100</v>
      </c>
      <c r="U130" s="130">
        <v>238</v>
      </c>
      <c r="V130" s="130">
        <v>2659</v>
      </c>
      <c r="W130" s="130">
        <v>81</v>
      </c>
      <c r="X130" s="130">
        <v>9</v>
      </c>
      <c r="Y130" s="130">
        <v>15</v>
      </c>
      <c r="Z130" s="130">
        <v>264</v>
      </c>
      <c r="AA130" s="130">
        <v>32</v>
      </c>
      <c r="AB130" s="130">
        <v>99</v>
      </c>
      <c r="AC130" s="130">
        <v>127</v>
      </c>
      <c r="AD130" s="130">
        <v>231</v>
      </c>
      <c r="AE130" s="130">
        <v>69</v>
      </c>
      <c r="AF130" s="130">
        <v>49</v>
      </c>
      <c r="AG130" s="130">
        <v>318</v>
      </c>
      <c r="AH130" s="130">
        <v>37</v>
      </c>
      <c r="AI130" s="130">
        <v>227</v>
      </c>
      <c r="AJ130" s="130">
        <v>216</v>
      </c>
      <c r="AK130" s="130">
        <v>295</v>
      </c>
      <c r="AL130" s="130">
        <v>1057</v>
      </c>
      <c r="AM130" s="130">
        <v>285</v>
      </c>
      <c r="AN130" s="130">
        <v>23</v>
      </c>
      <c r="AO130" s="130">
        <v>1381</v>
      </c>
      <c r="AP130" s="130">
        <v>827</v>
      </c>
      <c r="AQ130" s="130">
        <v>0</v>
      </c>
      <c r="AR130" s="130">
        <v>0</v>
      </c>
      <c r="AS130" s="130">
        <v>98</v>
      </c>
      <c r="AT130" s="130">
        <v>133</v>
      </c>
      <c r="AU130" s="130">
        <v>517</v>
      </c>
    </row>
    <row r="131" spans="1:47" ht="16.8">
      <c r="A131" s="131" t="s">
        <v>787</v>
      </c>
      <c r="B131" s="130">
        <v>1821</v>
      </c>
      <c r="C131" s="130">
        <v>976</v>
      </c>
      <c r="D131" s="130">
        <v>853</v>
      </c>
      <c r="E131" s="130">
        <v>968</v>
      </c>
      <c r="F131" s="130">
        <v>509</v>
      </c>
      <c r="G131" s="130">
        <v>770</v>
      </c>
      <c r="H131" s="130">
        <v>241</v>
      </c>
      <c r="I131" s="130">
        <v>301</v>
      </c>
      <c r="J131" s="130">
        <v>1583</v>
      </c>
      <c r="K131" s="130">
        <v>254</v>
      </c>
      <c r="L131" s="130">
        <v>104</v>
      </c>
      <c r="M131" s="130">
        <v>210</v>
      </c>
      <c r="N131" s="130">
        <v>204</v>
      </c>
      <c r="O131" s="130">
        <v>305</v>
      </c>
      <c r="P131" s="130">
        <v>213</v>
      </c>
      <c r="Q131" s="130">
        <v>213</v>
      </c>
      <c r="R131" s="130">
        <v>413</v>
      </c>
      <c r="S131" s="130">
        <v>668</v>
      </c>
      <c r="T131" s="130">
        <v>91</v>
      </c>
      <c r="U131" s="130">
        <v>206</v>
      </c>
      <c r="V131" s="130">
        <v>2669</v>
      </c>
      <c r="W131" s="130">
        <v>93</v>
      </c>
      <c r="X131" s="130">
        <v>11</v>
      </c>
      <c r="Y131" s="130">
        <v>28</v>
      </c>
      <c r="Z131" s="130">
        <v>249</v>
      </c>
      <c r="AA131" s="130">
        <v>37</v>
      </c>
      <c r="AB131" s="130">
        <v>110</v>
      </c>
      <c r="AC131" s="130">
        <v>147</v>
      </c>
      <c r="AD131" s="130">
        <v>200</v>
      </c>
      <c r="AE131" s="130">
        <v>57</v>
      </c>
      <c r="AF131" s="130">
        <v>47</v>
      </c>
      <c r="AG131" s="130">
        <v>359</v>
      </c>
      <c r="AH131" s="130">
        <v>35</v>
      </c>
      <c r="AI131" s="130">
        <v>191</v>
      </c>
      <c r="AJ131" s="130">
        <v>160</v>
      </c>
      <c r="AK131" s="130">
        <v>21</v>
      </c>
      <c r="AL131" s="130">
        <v>1427</v>
      </c>
      <c r="AM131" s="130">
        <v>115</v>
      </c>
      <c r="AN131" s="130">
        <v>30</v>
      </c>
      <c r="AO131" s="130">
        <v>1326</v>
      </c>
      <c r="AP131" s="130">
        <v>717</v>
      </c>
      <c r="AQ131" s="130">
        <v>1</v>
      </c>
      <c r="AR131" s="130">
        <v>0</v>
      </c>
      <c r="AS131" s="130">
        <v>116</v>
      </c>
      <c r="AT131" s="130">
        <v>177</v>
      </c>
      <c r="AU131" s="130">
        <v>495</v>
      </c>
    </row>
    <row r="132" spans="1:47" ht="16.8">
      <c r="A132" s="131" t="s">
        <v>786</v>
      </c>
      <c r="B132" s="130">
        <v>1970</v>
      </c>
      <c r="C132" s="130">
        <v>1015</v>
      </c>
      <c r="D132" s="130">
        <v>877</v>
      </c>
      <c r="E132" s="130">
        <v>1093</v>
      </c>
      <c r="F132" s="130">
        <v>553</v>
      </c>
      <c r="G132" s="130">
        <v>836</v>
      </c>
      <c r="H132" s="130">
        <v>266</v>
      </c>
      <c r="I132" s="130">
        <v>315</v>
      </c>
      <c r="J132" s="130">
        <v>1740</v>
      </c>
      <c r="K132" s="130">
        <v>228</v>
      </c>
      <c r="L132" s="130">
        <v>90</v>
      </c>
      <c r="M132" s="130">
        <v>149</v>
      </c>
      <c r="N132" s="130">
        <v>172</v>
      </c>
      <c r="O132" s="130">
        <v>3</v>
      </c>
      <c r="P132" s="130">
        <v>236</v>
      </c>
      <c r="Q132" s="130">
        <v>242</v>
      </c>
      <c r="R132" s="130">
        <v>507</v>
      </c>
      <c r="S132" s="130">
        <v>708</v>
      </c>
      <c r="T132" s="130">
        <v>80</v>
      </c>
      <c r="U132" s="130">
        <v>177</v>
      </c>
      <c r="V132" s="130">
        <v>2697</v>
      </c>
      <c r="W132" s="130">
        <v>103</v>
      </c>
      <c r="X132" s="130">
        <v>9</v>
      </c>
      <c r="Y132" s="130">
        <v>22</v>
      </c>
      <c r="Z132" s="130">
        <v>301</v>
      </c>
      <c r="AA132" s="130">
        <v>22</v>
      </c>
      <c r="AB132" s="130">
        <v>108</v>
      </c>
      <c r="AC132" s="130">
        <v>161</v>
      </c>
      <c r="AD132" s="130">
        <v>203</v>
      </c>
      <c r="AE132" s="130">
        <v>68</v>
      </c>
      <c r="AF132" s="130">
        <v>55</v>
      </c>
      <c r="AG132" s="130">
        <v>373</v>
      </c>
      <c r="AH132" s="130">
        <v>21</v>
      </c>
      <c r="AI132" s="130">
        <v>212</v>
      </c>
      <c r="AJ132" s="130">
        <v>183</v>
      </c>
      <c r="AK132" s="130">
        <v>100</v>
      </c>
      <c r="AL132" s="130">
        <v>1531</v>
      </c>
      <c r="AM132" s="130">
        <v>64</v>
      </c>
      <c r="AN132" s="130">
        <v>39</v>
      </c>
      <c r="AO132" s="130">
        <v>1452</v>
      </c>
      <c r="AP132" s="130">
        <v>868</v>
      </c>
      <c r="AQ132" s="130">
        <v>0</v>
      </c>
      <c r="AR132" s="130">
        <v>0</v>
      </c>
      <c r="AS132" s="130">
        <v>89</v>
      </c>
      <c r="AT132" s="130">
        <v>131</v>
      </c>
      <c r="AU132" s="130">
        <v>518</v>
      </c>
    </row>
    <row r="133" spans="1:47" ht="16.8">
      <c r="A133" s="131" t="s">
        <v>788</v>
      </c>
      <c r="B133" s="130">
        <v>1331</v>
      </c>
      <c r="C133" s="130">
        <v>666</v>
      </c>
      <c r="D133" s="130">
        <v>616</v>
      </c>
      <c r="E133" s="130">
        <v>715</v>
      </c>
      <c r="F133" s="130">
        <v>379</v>
      </c>
      <c r="G133" s="130">
        <v>596</v>
      </c>
      <c r="H133" s="130">
        <v>155</v>
      </c>
      <c r="I133" s="130">
        <v>201</v>
      </c>
      <c r="J133" s="130">
        <v>1204</v>
      </c>
      <c r="K133" s="130">
        <v>144</v>
      </c>
      <c r="L133" s="130">
        <v>49</v>
      </c>
      <c r="M133" s="130">
        <v>84</v>
      </c>
      <c r="N133" s="130">
        <v>119</v>
      </c>
      <c r="O133" s="130">
        <v>0</v>
      </c>
      <c r="P133" s="130">
        <v>186</v>
      </c>
      <c r="Q133" s="130">
        <v>214</v>
      </c>
      <c r="R133" s="130">
        <v>336</v>
      </c>
      <c r="S133" s="130">
        <v>428</v>
      </c>
      <c r="T133" s="130">
        <v>44</v>
      </c>
      <c r="U133" s="130">
        <v>105</v>
      </c>
      <c r="V133" s="130">
        <v>1690</v>
      </c>
      <c r="W133" s="130">
        <v>55</v>
      </c>
      <c r="X133" s="130">
        <v>5</v>
      </c>
      <c r="Y133" s="130">
        <v>12</v>
      </c>
      <c r="Z133" s="130">
        <v>163</v>
      </c>
      <c r="AA133" s="130">
        <v>23</v>
      </c>
      <c r="AB133" s="130">
        <v>75</v>
      </c>
      <c r="AC133" s="130">
        <v>102</v>
      </c>
      <c r="AD133" s="130">
        <v>136</v>
      </c>
      <c r="AE133" s="130">
        <v>52</v>
      </c>
      <c r="AF133" s="130">
        <v>31</v>
      </c>
      <c r="AG133" s="130">
        <v>234</v>
      </c>
      <c r="AH133" s="130">
        <v>23</v>
      </c>
      <c r="AI133" s="130">
        <v>165</v>
      </c>
      <c r="AJ133" s="130">
        <v>152</v>
      </c>
      <c r="AK133" s="130">
        <v>159</v>
      </c>
      <c r="AL133" s="130">
        <v>941</v>
      </c>
      <c r="AM133" s="130">
        <v>48</v>
      </c>
      <c r="AN133" s="130">
        <v>30</v>
      </c>
      <c r="AO133" s="130">
        <v>1006</v>
      </c>
      <c r="AP133" s="130">
        <v>610</v>
      </c>
      <c r="AQ133" s="130">
        <v>0</v>
      </c>
      <c r="AR133" s="130">
        <v>0</v>
      </c>
      <c r="AS133" s="130">
        <v>48</v>
      </c>
      <c r="AT133" s="130">
        <v>72</v>
      </c>
      <c r="AU133" s="130">
        <v>325</v>
      </c>
    </row>
    <row r="134" spans="1:47" ht="16.8">
      <c r="A134" s="131" t="s">
        <v>781</v>
      </c>
      <c r="B134" s="130">
        <v>1587</v>
      </c>
      <c r="C134" s="130">
        <v>766</v>
      </c>
      <c r="D134" s="130">
        <v>696</v>
      </c>
      <c r="E134" s="130">
        <v>891</v>
      </c>
      <c r="F134" s="130">
        <v>473</v>
      </c>
      <c r="G134" s="130">
        <v>670</v>
      </c>
      <c r="H134" s="130">
        <v>205</v>
      </c>
      <c r="I134" s="130">
        <v>239</v>
      </c>
      <c r="J134" s="130">
        <v>1391</v>
      </c>
      <c r="K134" s="130">
        <v>187</v>
      </c>
      <c r="L134" s="130">
        <v>73</v>
      </c>
      <c r="M134" s="130">
        <v>73</v>
      </c>
      <c r="N134" s="130">
        <v>136</v>
      </c>
      <c r="O134" s="130">
        <v>0</v>
      </c>
      <c r="P134" s="130">
        <v>242</v>
      </c>
      <c r="Q134" s="130">
        <v>233</v>
      </c>
      <c r="R134" s="130">
        <v>461</v>
      </c>
      <c r="S134" s="130">
        <v>481</v>
      </c>
      <c r="T134" s="130">
        <v>45</v>
      </c>
      <c r="U134" s="130">
        <v>115</v>
      </c>
      <c r="V134" s="130">
        <v>1949</v>
      </c>
      <c r="W134" s="130">
        <v>31</v>
      </c>
      <c r="X134" s="130">
        <v>8</v>
      </c>
      <c r="Y134" s="130">
        <v>21</v>
      </c>
      <c r="Z134" s="130">
        <v>196</v>
      </c>
      <c r="AA134" s="130">
        <v>26</v>
      </c>
      <c r="AB134" s="130">
        <v>94</v>
      </c>
      <c r="AC134" s="130">
        <v>91</v>
      </c>
      <c r="AD134" s="130">
        <v>198</v>
      </c>
      <c r="AE134" s="130">
        <v>70</v>
      </c>
      <c r="AF134" s="130">
        <v>56</v>
      </c>
      <c r="AG134" s="130">
        <v>310</v>
      </c>
      <c r="AH134" s="130">
        <v>21</v>
      </c>
      <c r="AI134" s="130">
        <v>205</v>
      </c>
      <c r="AJ134" s="130">
        <v>169</v>
      </c>
      <c r="AK134" s="130">
        <v>275</v>
      </c>
      <c r="AL134" s="130">
        <v>1050</v>
      </c>
      <c r="AM134" s="130">
        <v>93</v>
      </c>
      <c r="AN134" s="130">
        <v>16</v>
      </c>
      <c r="AO134" s="130">
        <v>1181</v>
      </c>
      <c r="AP134" s="130">
        <v>756</v>
      </c>
      <c r="AQ134" s="130">
        <v>0</v>
      </c>
      <c r="AR134" s="130">
        <v>0</v>
      </c>
      <c r="AS134" s="130">
        <v>61</v>
      </c>
      <c r="AT134" s="130">
        <v>65</v>
      </c>
      <c r="AU134" s="130">
        <v>406</v>
      </c>
    </row>
    <row r="135" spans="1:47" ht="16.8">
      <c r="A135" s="131" t="s">
        <v>765</v>
      </c>
      <c r="B135" s="130">
        <v>1574</v>
      </c>
      <c r="C135" s="130">
        <v>875</v>
      </c>
      <c r="D135" s="130">
        <v>746</v>
      </c>
      <c r="E135" s="130">
        <v>828</v>
      </c>
      <c r="F135" s="130">
        <v>469</v>
      </c>
      <c r="G135" s="130">
        <v>688</v>
      </c>
      <c r="H135" s="130">
        <v>173</v>
      </c>
      <c r="I135" s="130">
        <v>244</v>
      </c>
      <c r="J135" s="130">
        <v>1318</v>
      </c>
      <c r="K135" s="130">
        <v>216</v>
      </c>
      <c r="L135" s="130">
        <v>88</v>
      </c>
      <c r="M135" s="130">
        <v>173</v>
      </c>
      <c r="N135" s="130">
        <v>135</v>
      </c>
      <c r="O135" s="130">
        <v>1</v>
      </c>
      <c r="P135" s="130">
        <v>157</v>
      </c>
      <c r="Q135" s="130">
        <v>157</v>
      </c>
      <c r="R135" s="130">
        <v>385</v>
      </c>
      <c r="S135" s="130">
        <v>614</v>
      </c>
      <c r="T135" s="130">
        <v>105</v>
      </c>
      <c r="U135" s="130">
        <v>143</v>
      </c>
      <c r="V135" s="130">
        <v>2307</v>
      </c>
      <c r="W135" s="130">
        <v>91</v>
      </c>
      <c r="X135" s="130">
        <v>8</v>
      </c>
      <c r="Y135" s="130">
        <v>12</v>
      </c>
      <c r="Z135" s="130">
        <v>183</v>
      </c>
      <c r="AA135" s="130">
        <v>19</v>
      </c>
      <c r="AB135" s="130">
        <v>86</v>
      </c>
      <c r="AC135" s="130">
        <v>110</v>
      </c>
      <c r="AD135" s="130">
        <v>209</v>
      </c>
      <c r="AE135" s="130">
        <v>60</v>
      </c>
      <c r="AF135" s="130">
        <v>60</v>
      </c>
      <c r="AG135" s="130">
        <v>303</v>
      </c>
      <c r="AH135" s="130">
        <v>18</v>
      </c>
      <c r="AI135" s="130">
        <v>162</v>
      </c>
      <c r="AJ135" s="130">
        <v>147</v>
      </c>
      <c r="AK135" s="130">
        <v>134</v>
      </c>
      <c r="AL135" s="130">
        <v>1108</v>
      </c>
      <c r="AM135" s="130">
        <v>97</v>
      </c>
      <c r="AN135" s="130">
        <v>29</v>
      </c>
      <c r="AO135" s="130">
        <v>1155</v>
      </c>
      <c r="AP135" s="130">
        <v>676</v>
      </c>
      <c r="AQ135" s="130">
        <v>0</v>
      </c>
      <c r="AR135" s="130">
        <v>0</v>
      </c>
      <c r="AS135" s="130">
        <v>97</v>
      </c>
      <c r="AT135" s="130">
        <v>145</v>
      </c>
      <c r="AU135" s="130">
        <v>419</v>
      </c>
    </row>
    <row r="136" spans="1:47" ht="16.8">
      <c r="A136" s="131" t="s">
        <v>785</v>
      </c>
      <c r="B136" s="130">
        <v>1789</v>
      </c>
      <c r="C136" s="130">
        <v>894</v>
      </c>
      <c r="D136" s="130">
        <v>836</v>
      </c>
      <c r="E136" s="130">
        <v>953</v>
      </c>
      <c r="F136" s="130">
        <v>533</v>
      </c>
      <c r="G136" s="130">
        <v>749</v>
      </c>
      <c r="H136" s="130">
        <v>217</v>
      </c>
      <c r="I136" s="130">
        <v>290</v>
      </c>
      <c r="J136" s="130">
        <v>1566</v>
      </c>
      <c r="K136" s="130">
        <v>228</v>
      </c>
      <c r="L136" s="130">
        <v>84</v>
      </c>
      <c r="M136" s="130">
        <v>179</v>
      </c>
      <c r="N136" s="130">
        <v>145</v>
      </c>
      <c r="O136" s="130">
        <v>1</v>
      </c>
      <c r="P136" s="130">
        <v>160</v>
      </c>
      <c r="Q136" s="130">
        <v>209</v>
      </c>
      <c r="R136" s="130">
        <v>494</v>
      </c>
      <c r="S136" s="130">
        <v>653</v>
      </c>
      <c r="T136" s="130">
        <v>82</v>
      </c>
      <c r="U136" s="130">
        <v>177</v>
      </c>
      <c r="V136" s="130">
        <v>2492</v>
      </c>
      <c r="W136" s="130">
        <v>84</v>
      </c>
      <c r="X136" s="130">
        <v>10</v>
      </c>
      <c r="Y136" s="130">
        <v>15</v>
      </c>
      <c r="Z136" s="130">
        <v>232</v>
      </c>
      <c r="AA136" s="130">
        <v>16</v>
      </c>
      <c r="AB136" s="130">
        <v>104</v>
      </c>
      <c r="AC136" s="130">
        <v>97</v>
      </c>
      <c r="AD136" s="130">
        <v>261</v>
      </c>
      <c r="AE136" s="130">
        <v>66</v>
      </c>
      <c r="AF136" s="130">
        <v>41</v>
      </c>
      <c r="AG136" s="130">
        <v>347</v>
      </c>
      <c r="AH136" s="130">
        <v>24</v>
      </c>
      <c r="AI136" s="130">
        <v>186</v>
      </c>
      <c r="AJ136" s="130">
        <v>181</v>
      </c>
      <c r="AK136" s="130">
        <v>15</v>
      </c>
      <c r="AL136" s="130">
        <v>1421</v>
      </c>
      <c r="AM136" s="130">
        <v>91</v>
      </c>
      <c r="AN136" s="130">
        <v>32</v>
      </c>
      <c r="AO136" s="130">
        <v>1341</v>
      </c>
      <c r="AP136" s="130">
        <v>784</v>
      </c>
      <c r="AQ136" s="130">
        <v>0</v>
      </c>
      <c r="AR136" s="130">
        <v>0</v>
      </c>
      <c r="AS136" s="130">
        <v>79</v>
      </c>
      <c r="AT136" s="130">
        <v>155</v>
      </c>
      <c r="AU136" s="130">
        <v>448</v>
      </c>
    </row>
    <row r="137" spans="1:47" ht="16.8">
      <c r="A137" s="131" t="s">
        <v>768</v>
      </c>
      <c r="B137" s="130">
        <v>1398</v>
      </c>
      <c r="C137" s="130">
        <v>772</v>
      </c>
      <c r="D137" s="130">
        <v>655</v>
      </c>
      <c r="E137" s="130">
        <v>743</v>
      </c>
      <c r="F137" s="130">
        <v>410</v>
      </c>
      <c r="G137" s="130">
        <v>608</v>
      </c>
      <c r="H137" s="130">
        <v>182</v>
      </c>
      <c r="I137" s="130">
        <v>198</v>
      </c>
      <c r="J137" s="130">
        <v>1160</v>
      </c>
      <c r="K137" s="130">
        <v>214</v>
      </c>
      <c r="L137" s="130">
        <v>103</v>
      </c>
      <c r="M137" s="130">
        <v>147</v>
      </c>
      <c r="N137" s="130">
        <v>130</v>
      </c>
      <c r="O137" s="130">
        <v>0</v>
      </c>
      <c r="P137" s="130">
        <v>164</v>
      </c>
      <c r="Q137" s="130">
        <v>183</v>
      </c>
      <c r="R137" s="130">
        <v>314</v>
      </c>
      <c r="S137" s="130">
        <v>534</v>
      </c>
      <c r="T137" s="130">
        <v>79</v>
      </c>
      <c r="U137" s="130">
        <v>114</v>
      </c>
      <c r="V137" s="130">
        <v>1958</v>
      </c>
      <c r="W137" s="130">
        <v>51</v>
      </c>
      <c r="X137" s="130">
        <v>10</v>
      </c>
      <c r="Y137" s="130">
        <v>12</v>
      </c>
      <c r="Z137" s="130">
        <v>181</v>
      </c>
      <c r="AA137" s="130">
        <v>19</v>
      </c>
      <c r="AB137" s="130">
        <v>80</v>
      </c>
      <c r="AC137" s="130">
        <v>85</v>
      </c>
      <c r="AD137" s="130">
        <v>151</v>
      </c>
      <c r="AE137" s="130">
        <v>55</v>
      </c>
      <c r="AF137" s="130">
        <v>54</v>
      </c>
      <c r="AG137" s="130">
        <v>247</v>
      </c>
      <c r="AH137" s="130">
        <v>14</v>
      </c>
      <c r="AI137" s="130">
        <v>190</v>
      </c>
      <c r="AJ137" s="130">
        <v>158</v>
      </c>
      <c r="AK137" s="130">
        <v>248</v>
      </c>
      <c r="AL137" s="130">
        <v>826</v>
      </c>
      <c r="AM137" s="130">
        <v>148</v>
      </c>
      <c r="AN137" s="130">
        <v>25</v>
      </c>
      <c r="AO137" s="130">
        <v>998</v>
      </c>
      <c r="AP137" s="130">
        <v>537</v>
      </c>
      <c r="AQ137" s="130">
        <v>0</v>
      </c>
      <c r="AR137" s="130">
        <v>0</v>
      </c>
      <c r="AS137" s="130">
        <v>92</v>
      </c>
      <c r="AT137" s="130">
        <v>128</v>
      </c>
      <c r="AU137" s="130">
        <v>400</v>
      </c>
    </row>
    <row r="138" spans="1:47" ht="16.8">
      <c r="A138" s="131" t="s">
        <v>767</v>
      </c>
      <c r="B138" s="130">
        <v>453</v>
      </c>
      <c r="C138" s="130">
        <v>263</v>
      </c>
      <c r="D138" s="130">
        <v>205</v>
      </c>
      <c r="E138" s="130">
        <v>248</v>
      </c>
      <c r="F138" s="130">
        <v>145</v>
      </c>
      <c r="G138" s="130">
        <v>186</v>
      </c>
      <c r="H138" s="130">
        <v>53</v>
      </c>
      <c r="I138" s="130">
        <v>69</v>
      </c>
      <c r="J138" s="130">
        <v>372</v>
      </c>
      <c r="K138" s="130">
        <v>77</v>
      </c>
      <c r="L138" s="130">
        <v>35</v>
      </c>
      <c r="M138" s="130">
        <v>40</v>
      </c>
      <c r="N138" s="130">
        <v>43</v>
      </c>
      <c r="O138" s="130">
        <v>0</v>
      </c>
      <c r="P138" s="130">
        <v>66</v>
      </c>
      <c r="Q138" s="130">
        <v>79</v>
      </c>
      <c r="R138" s="130">
        <v>118</v>
      </c>
      <c r="S138" s="130">
        <v>124</v>
      </c>
      <c r="T138" s="130">
        <v>16</v>
      </c>
      <c r="U138" s="130">
        <v>46</v>
      </c>
      <c r="V138" s="130">
        <v>597</v>
      </c>
      <c r="W138" s="130">
        <v>10</v>
      </c>
      <c r="X138" s="130">
        <v>3</v>
      </c>
      <c r="Y138" s="130">
        <v>3</v>
      </c>
      <c r="Z138" s="130">
        <v>61</v>
      </c>
      <c r="AA138" s="130">
        <v>11</v>
      </c>
      <c r="AB138" s="130">
        <v>22</v>
      </c>
      <c r="AC138" s="130">
        <v>24</v>
      </c>
      <c r="AD138" s="130">
        <v>36</v>
      </c>
      <c r="AE138" s="130">
        <v>11</v>
      </c>
      <c r="AF138" s="130">
        <v>16</v>
      </c>
      <c r="AG138" s="130">
        <v>85</v>
      </c>
      <c r="AH138" s="130">
        <v>4</v>
      </c>
      <c r="AI138" s="130">
        <v>78</v>
      </c>
      <c r="AJ138" s="130">
        <v>53</v>
      </c>
      <c r="AK138" s="130">
        <v>87</v>
      </c>
      <c r="AL138" s="130">
        <v>259</v>
      </c>
      <c r="AM138" s="130">
        <v>49</v>
      </c>
      <c r="AN138" s="130">
        <v>7</v>
      </c>
      <c r="AO138" s="130">
        <v>311</v>
      </c>
      <c r="AP138" s="130">
        <v>181</v>
      </c>
      <c r="AQ138" s="130">
        <v>0</v>
      </c>
      <c r="AR138" s="130">
        <v>0</v>
      </c>
      <c r="AS138" s="130">
        <v>27</v>
      </c>
      <c r="AT138" s="130">
        <v>34</v>
      </c>
      <c r="AU138" s="130">
        <v>142</v>
      </c>
    </row>
    <row r="139" spans="1:47" ht="16.8">
      <c r="A139" s="131" t="s">
        <v>769</v>
      </c>
      <c r="B139" s="130">
        <v>622</v>
      </c>
      <c r="C139" s="130">
        <v>317</v>
      </c>
      <c r="D139" s="130">
        <v>286</v>
      </c>
      <c r="E139" s="130">
        <v>336</v>
      </c>
      <c r="F139" s="130">
        <v>179</v>
      </c>
      <c r="G139" s="130">
        <v>277</v>
      </c>
      <c r="H139" s="130">
        <v>74</v>
      </c>
      <c r="I139" s="130">
        <v>92</v>
      </c>
      <c r="J139" s="130">
        <v>532</v>
      </c>
      <c r="K139" s="130">
        <v>82</v>
      </c>
      <c r="L139" s="130">
        <v>38</v>
      </c>
      <c r="M139" s="130">
        <v>47</v>
      </c>
      <c r="N139" s="130">
        <v>42</v>
      </c>
      <c r="O139" s="130">
        <v>0</v>
      </c>
      <c r="P139" s="130">
        <v>98</v>
      </c>
      <c r="Q139" s="130">
        <v>123</v>
      </c>
      <c r="R139" s="130">
        <v>147</v>
      </c>
      <c r="S139" s="130">
        <v>178</v>
      </c>
      <c r="T139" s="130">
        <v>30</v>
      </c>
      <c r="U139" s="130">
        <v>45</v>
      </c>
      <c r="V139" s="130">
        <v>772</v>
      </c>
      <c r="W139" s="130">
        <v>15</v>
      </c>
      <c r="X139" s="130">
        <v>1</v>
      </c>
      <c r="Y139" s="130">
        <v>8</v>
      </c>
      <c r="Z139" s="130">
        <v>84</v>
      </c>
      <c r="AA139" s="130">
        <v>22</v>
      </c>
      <c r="AB139" s="130">
        <v>30</v>
      </c>
      <c r="AC139" s="130">
        <v>37</v>
      </c>
      <c r="AD139" s="130">
        <v>61</v>
      </c>
      <c r="AE139" s="130">
        <v>14</v>
      </c>
      <c r="AF139" s="130">
        <v>22</v>
      </c>
      <c r="AG139" s="130">
        <v>106</v>
      </c>
      <c r="AH139" s="130">
        <v>5</v>
      </c>
      <c r="AI139" s="130">
        <v>110</v>
      </c>
      <c r="AJ139" s="130">
        <v>73</v>
      </c>
      <c r="AK139" s="130">
        <v>130</v>
      </c>
      <c r="AL139" s="130">
        <v>377</v>
      </c>
      <c r="AM139" s="130">
        <v>49</v>
      </c>
      <c r="AN139" s="130">
        <v>7</v>
      </c>
      <c r="AO139" s="130">
        <v>466</v>
      </c>
      <c r="AP139" s="130">
        <v>265</v>
      </c>
      <c r="AQ139" s="130">
        <v>0</v>
      </c>
      <c r="AR139" s="130">
        <v>0</v>
      </c>
      <c r="AS139" s="130">
        <v>37</v>
      </c>
      <c r="AT139" s="130">
        <v>42</v>
      </c>
      <c r="AU139" s="130">
        <v>156</v>
      </c>
    </row>
    <row r="140" spans="1:47" ht="16.8">
      <c r="A140" s="131" t="s">
        <v>771</v>
      </c>
      <c r="B140" s="130">
        <v>707</v>
      </c>
      <c r="C140" s="130">
        <v>377</v>
      </c>
      <c r="D140" s="130">
        <v>329</v>
      </c>
      <c r="E140" s="130">
        <v>378</v>
      </c>
      <c r="F140" s="130">
        <v>189</v>
      </c>
      <c r="G140" s="130">
        <v>343</v>
      </c>
      <c r="H140" s="130">
        <v>74</v>
      </c>
      <c r="I140" s="130">
        <v>101</v>
      </c>
      <c r="J140" s="130">
        <v>615</v>
      </c>
      <c r="K140" s="130">
        <v>93</v>
      </c>
      <c r="L140" s="130">
        <v>40</v>
      </c>
      <c r="M140" s="130">
        <v>38</v>
      </c>
      <c r="N140" s="130">
        <v>63</v>
      </c>
      <c r="O140" s="130">
        <v>0</v>
      </c>
      <c r="P140" s="130">
        <v>133</v>
      </c>
      <c r="Q140" s="130">
        <v>125</v>
      </c>
      <c r="R140" s="130">
        <v>184</v>
      </c>
      <c r="S140" s="130">
        <v>173</v>
      </c>
      <c r="T140" s="130">
        <v>22</v>
      </c>
      <c r="U140" s="130">
        <v>65</v>
      </c>
      <c r="V140" s="130">
        <v>824</v>
      </c>
      <c r="W140" s="130">
        <v>20</v>
      </c>
      <c r="X140" s="130">
        <v>3</v>
      </c>
      <c r="Y140" s="130">
        <v>11</v>
      </c>
      <c r="Z140" s="130">
        <v>104</v>
      </c>
      <c r="AA140" s="130">
        <v>7</v>
      </c>
      <c r="AB140" s="130">
        <v>33</v>
      </c>
      <c r="AC140" s="130">
        <v>38</v>
      </c>
      <c r="AD140" s="130">
        <v>63</v>
      </c>
      <c r="AE140" s="130">
        <v>23</v>
      </c>
      <c r="AF140" s="130">
        <v>23</v>
      </c>
      <c r="AG140" s="130">
        <v>128</v>
      </c>
      <c r="AH140" s="130">
        <v>9</v>
      </c>
      <c r="AI140" s="130">
        <v>120</v>
      </c>
      <c r="AJ140" s="130">
        <v>86</v>
      </c>
      <c r="AK140" s="130">
        <v>142</v>
      </c>
      <c r="AL140" s="130">
        <v>454</v>
      </c>
      <c r="AM140" s="130">
        <v>47</v>
      </c>
      <c r="AN140" s="130">
        <v>9</v>
      </c>
      <c r="AO140" s="130">
        <v>510</v>
      </c>
      <c r="AP140" s="130">
        <v>311</v>
      </c>
      <c r="AQ140" s="130">
        <v>0</v>
      </c>
      <c r="AR140" s="130">
        <v>0</v>
      </c>
      <c r="AS140" s="130">
        <v>31</v>
      </c>
      <c r="AT140" s="130">
        <v>36</v>
      </c>
      <c r="AU140" s="130">
        <v>197</v>
      </c>
    </row>
    <row r="141" spans="1:47" ht="16.8">
      <c r="A141" s="131" t="s">
        <v>777</v>
      </c>
      <c r="B141" s="130">
        <v>2293</v>
      </c>
      <c r="C141" s="130">
        <v>1212</v>
      </c>
      <c r="D141" s="130">
        <v>1112</v>
      </c>
      <c r="E141" s="130">
        <v>1181</v>
      </c>
      <c r="F141" s="130">
        <v>685</v>
      </c>
      <c r="G141" s="130">
        <v>1004</v>
      </c>
      <c r="H141" s="130">
        <v>284</v>
      </c>
      <c r="I141" s="130">
        <v>320</v>
      </c>
      <c r="J141" s="130">
        <v>2017</v>
      </c>
      <c r="K141" s="130">
        <v>270</v>
      </c>
      <c r="L141" s="130">
        <v>101</v>
      </c>
      <c r="M141" s="130">
        <v>233</v>
      </c>
      <c r="N141" s="130">
        <v>189</v>
      </c>
      <c r="O141" s="130">
        <v>188</v>
      </c>
      <c r="P141" s="130">
        <v>296</v>
      </c>
      <c r="Q141" s="130">
        <v>314</v>
      </c>
      <c r="R141" s="130">
        <v>586</v>
      </c>
      <c r="S141" s="130">
        <v>709</v>
      </c>
      <c r="T141" s="130">
        <v>113</v>
      </c>
      <c r="U141" s="130">
        <v>257</v>
      </c>
      <c r="V141" s="130">
        <v>3106</v>
      </c>
      <c r="W141" s="130">
        <v>58</v>
      </c>
      <c r="X141" s="130">
        <v>11</v>
      </c>
      <c r="Y141" s="130">
        <v>21</v>
      </c>
      <c r="Z141" s="130">
        <v>262</v>
      </c>
      <c r="AA141" s="130">
        <v>43</v>
      </c>
      <c r="AB141" s="130">
        <v>155</v>
      </c>
      <c r="AC141" s="130">
        <v>169</v>
      </c>
      <c r="AD141" s="130">
        <v>307</v>
      </c>
      <c r="AE141" s="130">
        <v>89</v>
      </c>
      <c r="AF141" s="130">
        <v>55</v>
      </c>
      <c r="AG141" s="130">
        <v>382</v>
      </c>
      <c r="AH141" s="130">
        <v>43</v>
      </c>
      <c r="AI141" s="130">
        <v>291</v>
      </c>
      <c r="AJ141" s="130">
        <v>266</v>
      </c>
      <c r="AK141" s="130">
        <v>339</v>
      </c>
      <c r="AL141" s="130">
        <v>1324</v>
      </c>
      <c r="AM141" s="130">
        <v>303</v>
      </c>
      <c r="AN141" s="130">
        <v>30</v>
      </c>
      <c r="AO141" s="130">
        <v>1664</v>
      </c>
      <c r="AP141" s="130">
        <v>946</v>
      </c>
      <c r="AQ141" s="130">
        <v>0</v>
      </c>
      <c r="AR141" s="130">
        <v>0</v>
      </c>
      <c r="AS141" s="130">
        <v>114</v>
      </c>
      <c r="AT141" s="130">
        <v>196</v>
      </c>
      <c r="AU141" s="130">
        <v>629</v>
      </c>
    </row>
    <row r="142" spans="1:47" ht="16.8">
      <c r="A142" s="131" t="s">
        <v>773</v>
      </c>
      <c r="B142" s="130">
        <v>2388</v>
      </c>
      <c r="C142" s="130">
        <v>1410</v>
      </c>
      <c r="D142" s="130">
        <v>1109</v>
      </c>
      <c r="E142" s="130">
        <v>1279</v>
      </c>
      <c r="F142" s="130">
        <v>762</v>
      </c>
      <c r="G142" s="130">
        <v>1013</v>
      </c>
      <c r="H142" s="130">
        <v>286</v>
      </c>
      <c r="I142" s="130">
        <v>327</v>
      </c>
      <c r="J142" s="130">
        <v>2020</v>
      </c>
      <c r="K142" s="130">
        <v>333</v>
      </c>
      <c r="L142" s="130">
        <v>141</v>
      </c>
      <c r="M142" s="130">
        <v>249</v>
      </c>
      <c r="N142" s="130">
        <v>211</v>
      </c>
      <c r="O142" s="130">
        <v>0</v>
      </c>
      <c r="P142" s="130">
        <v>216</v>
      </c>
      <c r="Q142" s="130">
        <v>285</v>
      </c>
      <c r="R142" s="130">
        <v>643</v>
      </c>
      <c r="S142" s="130">
        <v>815</v>
      </c>
      <c r="T142" s="130">
        <v>133</v>
      </c>
      <c r="U142" s="130">
        <v>276</v>
      </c>
      <c r="V142" s="130">
        <v>3395</v>
      </c>
      <c r="W142" s="130">
        <v>100</v>
      </c>
      <c r="X142" s="130">
        <v>5</v>
      </c>
      <c r="Y142" s="130">
        <v>29</v>
      </c>
      <c r="Z142" s="130">
        <v>361</v>
      </c>
      <c r="AA142" s="130">
        <v>26</v>
      </c>
      <c r="AB142" s="130">
        <v>116</v>
      </c>
      <c r="AC142" s="130">
        <v>175</v>
      </c>
      <c r="AD142" s="130">
        <v>218</v>
      </c>
      <c r="AE142" s="130">
        <v>90</v>
      </c>
      <c r="AF142" s="130">
        <v>80</v>
      </c>
      <c r="AG142" s="130">
        <v>443</v>
      </c>
      <c r="AH142" s="130">
        <v>21</v>
      </c>
      <c r="AI142" s="130">
        <v>295</v>
      </c>
      <c r="AJ142" s="130">
        <v>272</v>
      </c>
      <c r="AK142" s="130">
        <v>484</v>
      </c>
      <c r="AL142" s="130">
        <v>1220</v>
      </c>
      <c r="AM142" s="130">
        <v>317</v>
      </c>
      <c r="AN142" s="130">
        <v>101</v>
      </c>
      <c r="AO142" s="130">
        <v>1693</v>
      </c>
      <c r="AP142" s="130">
        <v>921</v>
      </c>
      <c r="AQ142" s="130">
        <v>0</v>
      </c>
      <c r="AR142" s="130">
        <v>0</v>
      </c>
      <c r="AS142" s="130">
        <v>152</v>
      </c>
      <c r="AT142" s="130">
        <v>217</v>
      </c>
      <c r="AU142" s="130">
        <v>695</v>
      </c>
    </row>
    <row r="143" spans="1:47" ht="16.8">
      <c r="A143" s="131" t="s">
        <v>783</v>
      </c>
      <c r="B143" s="130">
        <v>2492</v>
      </c>
      <c r="C143" s="130">
        <v>1415</v>
      </c>
      <c r="D143" s="130">
        <v>1304</v>
      </c>
      <c r="E143" s="130">
        <v>1188</v>
      </c>
      <c r="F143" s="130">
        <v>850</v>
      </c>
      <c r="G143" s="130">
        <v>1086</v>
      </c>
      <c r="H143" s="130">
        <v>281</v>
      </c>
      <c r="I143" s="130">
        <v>275</v>
      </c>
      <c r="J143" s="130">
        <v>2132</v>
      </c>
      <c r="K143" s="130">
        <v>346</v>
      </c>
      <c r="L143" s="130">
        <v>148</v>
      </c>
      <c r="M143" s="130">
        <v>314</v>
      </c>
      <c r="N143" s="130">
        <v>274</v>
      </c>
      <c r="O143" s="130">
        <v>512</v>
      </c>
      <c r="P143" s="130">
        <v>337</v>
      </c>
      <c r="Q143" s="130">
        <v>266</v>
      </c>
      <c r="R143" s="130">
        <v>564</v>
      </c>
      <c r="S143" s="130">
        <v>813</v>
      </c>
      <c r="T143" s="130">
        <v>159</v>
      </c>
      <c r="U143" s="130">
        <v>327</v>
      </c>
      <c r="V143" s="130">
        <v>3554</v>
      </c>
      <c r="W143" s="130">
        <v>72</v>
      </c>
      <c r="X143" s="130">
        <v>15</v>
      </c>
      <c r="Y143" s="130">
        <v>21</v>
      </c>
      <c r="Z143" s="130">
        <v>252</v>
      </c>
      <c r="AA143" s="130">
        <v>34</v>
      </c>
      <c r="AB143" s="130">
        <v>176</v>
      </c>
      <c r="AC143" s="130">
        <v>164</v>
      </c>
      <c r="AD143" s="130">
        <v>402</v>
      </c>
      <c r="AE143" s="130">
        <v>93</v>
      </c>
      <c r="AF143" s="130">
        <v>54</v>
      </c>
      <c r="AG143" s="130">
        <v>416</v>
      </c>
      <c r="AH143" s="130">
        <v>25</v>
      </c>
      <c r="AI143" s="130">
        <v>254</v>
      </c>
      <c r="AJ143" s="130">
        <v>353</v>
      </c>
      <c r="AK143" s="130">
        <v>291</v>
      </c>
      <c r="AL143" s="130">
        <v>1476</v>
      </c>
      <c r="AM143" s="130">
        <v>328</v>
      </c>
      <c r="AN143" s="130">
        <v>58</v>
      </c>
      <c r="AO143" s="130">
        <v>1776</v>
      </c>
      <c r="AP143" s="130">
        <v>943</v>
      </c>
      <c r="AQ143" s="130">
        <v>0</v>
      </c>
      <c r="AR143" s="130">
        <v>0</v>
      </c>
      <c r="AS143" s="130">
        <v>142</v>
      </c>
      <c r="AT143" s="130">
        <v>272</v>
      </c>
      <c r="AU143" s="130">
        <v>716</v>
      </c>
    </row>
    <row r="144" spans="1:47" ht="16.8">
      <c r="A144" s="131" t="s">
        <v>770</v>
      </c>
      <c r="B144" s="130">
        <v>1419</v>
      </c>
      <c r="C144" s="130">
        <v>680</v>
      </c>
      <c r="D144" s="130">
        <v>640</v>
      </c>
      <c r="E144" s="130">
        <v>779</v>
      </c>
      <c r="F144" s="130">
        <v>451</v>
      </c>
      <c r="G144" s="130">
        <v>586</v>
      </c>
      <c r="H144" s="130">
        <v>175</v>
      </c>
      <c r="I144" s="130">
        <v>207</v>
      </c>
      <c r="J144" s="130">
        <v>1231</v>
      </c>
      <c r="K144" s="130">
        <v>188</v>
      </c>
      <c r="L144" s="130">
        <v>75</v>
      </c>
      <c r="M144" s="130">
        <v>97</v>
      </c>
      <c r="N144" s="130">
        <v>123</v>
      </c>
      <c r="O144" s="130">
        <v>0</v>
      </c>
      <c r="P144" s="130">
        <v>169</v>
      </c>
      <c r="Q144" s="130">
        <v>210</v>
      </c>
      <c r="R144" s="130">
        <v>381</v>
      </c>
      <c r="S144" s="130">
        <v>484</v>
      </c>
      <c r="T144" s="130">
        <v>69</v>
      </c>
      <c r="U144" s="130">
        <v>102</v>
      </c>
      <c r="V144" s="130">
        <v>1889</v>
      </c>
      <c r="W144" s="130">
        <v>62</v>
      </c>
      <c r="X144" s="130">
        <v>4</v>
      </c>
      <c r="Y144" s="130">
        <v>16</v>
      </c>
      <c r="Z144" s="130">
        <v>167</v>
      </c>
      <c r="AA144" s="130">
        <v>24</v>
      </c>
      <c r="AB144" s="130">
        <v>80</v>
      </c>
      <c r="AC144" s="130">
        <v>72</v>
      </c>
      <c r="AD144" s="130">
        <v>229</v>
      </c>
      <c r="AE144" s="130">
        <v>55</v>
      </c>
      <c r="AF144" s="130">
        <v>35</v>
      </c>
      <c r="AG144" s="130">
        <v>270</v>
      </c>
      <c r="AH144" s="130">
        <v>10</v>
      </c>
      <c r="AI144" s="130">
        <v>173</v>
      </c>
      <c r="AJ144" s="130">
        <v>130</v>
      </c>
      <c r="AK144" s="130">
        <v>303</v>
      </c>
      <c r="AL144" s="130">
        <v>853</v>
      </c>
      <c r="AM144" s="130">
        <v>116</v>
      </c>
      <c r="AN144" s="130">
        <v>19</v>
      </c>
      <c r="AO144" s="130">
        <v>1047</v>
      </c>
      <c r="AP144" s="130">
        <v>630</v>
      </c>
      <c r="AQ144" s="130">
        <v>0</v>
      </c>
      <c r="AR144" s="130">
        <v>0</v>
      </c>
      <c r="AS144" s="130">
        <v>68</v>
      </c>
      <c r="AT144" s="130">
        <v>85</v>
      </c>
      <c r="AU144" s="130">
        <v>372</v>
      </c>
    </row>
    <row r="145" spans="1:47" ht="16.8">
      <c r="A145" s="131" t="s">
        <v>772</v>
      </c>
      <c r="B145" s="130">
        <v>1893</v>
      </c>
      <c r="C145" s="130">
        <v>1024</v>
      </c>
      <c r="D145" s="130">
        <v>911</v>
      </c>
      <c r="E145" s="130">
        <v>982</v>
      </c>
      <c r="F145" s="130">
        <v>529</v>
      </c>
      <c r="G145" s="130">
        <v>822</v>
      </c>
      <c r="H145" s="130">
        <v>231</v>
      </c>
      <c r="I145" s="130">
        <v>311</v>
      </c>
      <c r="J145" s="130">
        <v>1607</v>
      </c>
      <c r="K145" s="130">
        <v>272</v>
      </c>
      <c r="L145" s="130">
        <v>116</v>
      </c>
      <c r="M145" s="130">
        <v>152</v>
      </c>
      <c r="N145" s="130">
        <v>148</v>
      </c>
      <c r="O145" s="130">
        <v>1</v>
      </c>
      <c r="P145" s="130">
        <v>361</v>
      </c>
      <c r="Q145" s="130">
        <v>282</v>
      </c>
      <c r="R145" s="130">
        <v>427</v>
      </c>
      <c r="S145" s="130">
        <v>563</v>
      </c>
      <c r="T145" s="130">
        <v>69</v>
      </c>
      <c r="U145" s="130">
        <v>173</v>
      </c>
      <c r="V145" s="130">
        <v>2399</v>
      </c>
      <c r="W145" s="130">
        <v>55</v>
      </c>
      <c r="X145" s="130">
        <v>12</v>
      </c>
      <c r="Y145" s="130">
        <v>36</v>
      </c>
      <c r="Z145" s="130">
        <v>264</v>
      </c>
      <c r="AA145" s="130">
        <v>40</v>
      </c>
      <c r="AB145" s="130">
        <v>122</v>
      </c>
      <c r="AC145" s="130">
        <v>123</v>
      </c>
      <c r="AD145" s="130">
        <v>173</v>
      </c>
      <c r="AE145" s="130">
        <v>83</v>
      </c>
      <c r="AF145" s="130">
        <v>54</v>
      </c>
      <c r="AG145" s="130">
        <v>294</v>
      </c>
      <c r="AH145" s="130">
        <v>44</v>
      </c>
      <c r="AI145" s="130">
        <v>311</v>
      </c>
      <c r="AJ145" s="130">
        <v>153</v>
      </c>
      <c r="AK145" s="130">
        <v>337</v>
      </c>
      <c r="AL145" s="130">
        <v>1171</v>
      </c>
      <c r="AM145" s="130">
        <v>169</v>
      </c>
      <c r="AN145" s="130">
        <v>36</v>
      </c>
      <c r="AO145" s="130">
        <v>1385</v>
      </c>
      <c r="AP145" s="130">
        <v>803</v>
      </c>
      <c r="AQ145" s="130">
        <v>1</v>
      </c>
      <c r="AR145" s="130">
        <v>0</v>
      </c>
      <c r="AS145" s="130">
        <v>89</v>
      </c>
      <c r="AT145" s="130">
        <v>129</v>
      </c>
      <c r="AU145" s="130">
        <v>508</v>
      </c>
    </row>
    <row r="146" spans="1:47" ht="16.8">
      <c r="A146" s="131" t="s">
        <v>789</v>
      </c>
      <c r="B146" s="130">
        <v>1997</v>
      </c>
      <c r="C146" s="130">
        <v>1131</v>
      </c>
      <c r="D146" s="130">
        <v>926</v>
      </c>
      <c r="E146" s="130">
        <v>1071</v>
      </c>
      <c r="F146" s="130">
        <v>579</v>
      </c>
      <c r="G146" s="130">
        <v>855</v>
      </c>
      <c r="H146" s="130">
        <v>235</v>
      </c>
      <c r="I146" s="130">
        <v>328</v>
      </c>
      <c r="J146" s="130">
        <v>1716</v>
      </c>
      <c r="K146" s="130">
        <v>267</v>
      </c>
      <c r="L146" s="130">
        <v>116</v>
      </c>
      <c r="M146" s="130">
        <v>226</v>
      </c>
      <c r="N146" s="130">
        <v>257</v>
      </c>
      <c r="O146" s="130">
        <v>312</v>
      </c>
      <c r="P146" s="130">
        <v>214</v>
      </c>
      <c r="Q146" s="130">
        <v>224</v>
      </c>
      <c r="R146" s="130">
        <v>453</v>
      </c>
      <c r="S146" s="130">
        <v>778</v>
      </c>
      <c r="T146" s="130">
        <v>111</v>
      </c>
      <c r="U146" s="130">
        <v>206</v>
      </c>
      <c r="V146" s="130">
        <v>2950</v>
      </c>
      <c r="W146" s="130">
        <v>89</v>
      </c>
      <c r="X146" s="130">
        <v>11</v>
      </c>
      <c r="Y146" s="130">
        <v>26</v>
      </c>
      <c r="Z146" s="130">
        <v>320</v>
      </c>
      <c r="AA146" s="130">
        <v>27</v>
      </c>
      <c r="AB146" s="130">
        <v>111</v>
      </c>
      <c r="AC146" s="130">
        <v>157</v>
      </c>
      <c r="AD146" s="130">
        <v>186</v>
      </c>
      <c r="AE146" s="130">
        <v>82</v>
      </c>
      <c r="AF146" s="130">
        <v>66</v>
      </c>
      <c r="AG146" s="130">
        <v>359</v>
      </c>
      <c r="AH146" s="130">
        <v>28</v>
      </c>
      <c r="AI146" s="130">
        <v>177</v>
      </c>
      <c r="AJ146" s="130">
        <v>242</v>
      </c>
      <c r="AK146" s="130">
        <v>174</v>
      </c>
      <c r="AL146" s="130">
        <v>1394</v>
      </c>
      <c r="AM146" s="130">
        <v>77</v>
      </c>
      <c r="AN146" s="130">
        <v>77</v>
      </c>
      <c r="AO146" s="130">
        <v>1478</v>
      </c>
      <c r="AP146" s="130">
        <v>849</v>
      </c>
      <c r="AQ146" s="130">
        <v>1</v>
      </c>
      <c r="AR146" s="130">
        <v>0</v>
      </c>
      <c r="AS146" s="130">
        <v>94</v>
      </c>
      <c r="AT146" s="130">
        <v>196</v>
      </c>
      <c r="AU146" s="130">
        <v>519</v>
      </c>
    </row>
    <row r="147" spans="1:47" ht="16.8">
      <c r="A147" s="131" t="s">
        <v>780</v>
      </c>
      <c r="B147" s="130">
        <v>1597</v>
      </c>
      <c r="C147" s="130">
        <v>808</v>
      </c>
      <c r="D147" s="130">
        <v>746</v>
      </c>
      <c r="E147" s="130">
        <v>851</v>
      </c>
      <c r="F147" s="130">
        <v>512</v>
      </c>
      <c r="G147" s="130">
        <v>701</v>
      </c>
      <c r="H147" s="130">
        <v>167</v>
      </c>
      <c r="I147" s="130">
        <v>217</v>
      </c>
      <c r="J147" s="130">
        <v>1411</v>
      </c>
      <c r="K147" s="130">
        <v>172</v>
      </c>
      <c r="L147" s="130">
        <v>55</v>
      </c>
      <c r="M147" s="130">
        <v>112</v>
      </c>
      <c r="N147" s="130">
        <v>131</v>
      </c>
      <c r="O147" s="130">
        <v>0</v>
      </c>
      <c r="P147" s="130">
        <v>212</v>
      </c>
      <c r="Q147" s="130">
        <v>249</v>
      </c>
      <c r="R147" s="130">
        <v>437</v>
      </c>
      <c r="S147" s="130">
        <v>501</v>
      </c>
      <c r="T147" s="130">
        <v>67</v>
      </c>
      <c r="U147" s="130">
        <v>126</v>
      </c>
      <c r="V147" s="130">
        <v>2044</v>
      </c>
      <c r="W147" s="130">
        <v>44</v>
      </c>
      <c r="X147" s="130">
        <v>12</v>
      </c>
      <c r="Y147" s="130">
        <v>11</v>
      </c>
      <c r="Z147" s="130">
        <v>169</v>
      </c>
      <c r="AA147" s="130">
        <v>19</v>
      </c>
      <c r="AB147" s="130">
        <v>73</v>
      </c>
      <c r="AC147" s="130">
        <v>100</v>
      </c>
      <c r="AD147" s="130">
        <v>277</v>
      </c>
      <c r="AE147" s="130">
        <v>72</v>
      </c>
      <c r="AF147" s="130">
        <v>36</v>
      </c>
      <c r="AG147" s="130">
        <v>262</v>
      </c>
      <c r="AH147" s="130">
        <v>20</v>
      </c>
      <c r="AI147" s="130">
        <v>208</v>
      </c>
      <c r="AJ147" s="130">
        <v>189</v>
      </c>
      <c r="AK147" s="130">
        <v>274</v>
      </c>
      <c r="AL147" s="130">
        <v>954</v>
      </c>
      <c r="AM147" s="130">
        <v>162</v>
      </c>
      <c r="AN147" s="130">
        <v>19</v>
      </c>
      <c r="AO147" s="130">
        <v>1225</v>
      </c>
      <c r="AP147" s="130">
        <v>737</v>
      </c>
      <c r="AQ147" s="130">
        <v>0</v>
      </c>
      <c r="AR147" s="130">
        <v>0</v>
      </c>
      <c r="AS147" s="130">
        <v>78</v>
      </c>
      <c r="AT147" s="130">
        <v>95</v>
      </c>
      <c r="AU147" s="130">
        <v>372</v>
      </c>
    </row>
    <row r="148" spans="1:47" ht="16.8">
      <c r="A148" s="131" t="s">
        <v>774</v>
      </c>
      <c r="B148" s="130">
        <v>1527</v>
      </c>
      <c r="C148" s="130">
        <v>779</v>
      </c>
      <c r="D148" s="130">
        <v>697</v>
      </c>
      <c r="E148" s="130">
        <v>830</v>
      </c>
      <c r="F148" s="130">
        <v>482</v>
      </c>
      <c r="G148" s="130">
        <v>655</v>
      </c>
      <c r="H148" s="130">
        <v>175</v>
      </c>
      <c r="I148" s="130">
        <v>215</v>
      </c>
      <c r="J148" s="130">
        <v>1352</v>
      </c>
      <c r="K148" s="130">
        <v>179</v>
      </c>
      <c r="L148" s="130">
        <v>63</v>
      </c>
      <c r="M148" s="130">
        <v>110</v>
      </c>
      <c r="N148" s="130">
        <v>154</v>
      </c>
      <c r="O148" s="130">
        <v>0</v>
      </c>
      <c r="P148" s="130">
        <v>140</v>
      </c>
      <c r="Q148" s="130">
        <v>168</v>
      </c>
      <c r="R148" s="130">
        <v>391</v>
      </c>
      <c r="S148" s="130">
        <v>539</v>
      </c>
      <c r="T148" s="130">
        <v>101</v>
      </c>
      <c r="U148" s="130">
        <v>175</v>
      </c>
      <c r="V148" s="130">
        <v>2188</v>
      </c>
      <c r="W148" s="130">
        <v>75</v>
      </c>
      <c r="X148" s="130">
        <v>3</v>
      </c>
      <c r="Y148" s="130">
        <v>11</v>
      </c>
      <c r="Z148" s="130">
        <v>178</v>
      </c>
      <c r="AA148" s="130">
        <v>20</v>
      </c>
      <c r="AB148" s="130">
        <v>95</v>
      </c>
      <c r="AC148" s="130">
        <v>78</v>
      </c>
      <c r="AD148" s="130">
        <v>225</v>
      </c>
      <c r="AE148" s="130">
        <v>57</v>
      </c>
      <c r="AF148" s="130">
        <v>47</v>
      </c>
      <c r="AG148" s="130">
        <v>246</v>
      </c>
      <c r="AH148" s="130">
        <v>23</v>
      </c>
      <c r="AI148" s="130">
        <v>142</v>
      </c>
      <c r="AJ148" s="130">
        <v>209</v>
      </c>
      <c r="AK148" s="130">
        <v>336</v>
      </c>
      <c r="AL148" s="130">
        <v>797</v>
      </c>
      <c r="AM148" s="130">
        <v>114</v>
      </c>
      <c r="AN148" s="130">
        <v>66</v>
      </c>
      <c r="AO148" s="130">
        <v>1134</v>
      </c>
      <c r="AP148" s="130">
        <v>678</v>
      </c>
      <c r="AQ148" s="130">
        <v>0</v>
      </c>
      <c r="AR148" s="130">
        <v>0</v>
      </c>
      <c r="AS148" s="130">
        <v>66</v>
      </c>
      <c r="AT148" s="130">
        <v>99</v>
      </c>
      <c r="AU148" s="130">
        <v>393</v>
      </c>
    </row>
    <row r="149" spans="1:47" ht="16.8">
      <c r="A149" s="131" t="s">
        <v>766</v>
      </c>
      <c r="B149" s="130">
        <v>2080</v>
      </c>
      <c r="C149" s="130">
        <v>1102</v>
      </c>
      <c r="D149" s="130">
        <v>948</v>
      </c>
      <c r="E149" s="130">
        <v>1132</v>
      </c>
      <c r="F149" s="130">
        <v>596</v>
      </c>
      <c r="G149" s="130">
        <v>902</v>
      </c>
      <c r="H149" s="130">
        <v>284</v>
      </c>
      <c r="I149" s="130">
        <v>298</v>
      </c>
      <c r="J149" s="130">
        <v>1743</v>
      </c>
      <c r="K149" s="130">
        <v>315</v>
      </c>
      <c r="L149" s="130">
        <v>146</v>
      </c>
      <c r="M149" s="130">
        <v>167</v>
      </c>
      <c r="N149" s="130">
        <v>196</v>
      </c>
      <c r="O149" s="130">
        <v>0</v>
      </c>
      <c r="P149" s="130">
        <v>229</v>
      </c>
      <c r="Q149" s="130">
        <v>264</v>
      </c>
      <c r="R149" s="130">
        <v>527</v>
      </c>
      <c r="S149" s="130">
        <v>757</v>
      </c>
      <c r="T149" s="130">
        <v>101</v>
      </c>
      <c r="U149" s="130">
        <v>188</v>
      </c>
      <c r="V149" s="130">
        <v>2925</v>
      </c>
      <c r="W149" s="130">
        <v>73</v>
      </c>
      <c r="X149" s="130">
        <v>6</v>
      </c>
      <c r="Y149" s="130">
        <v>27</v>
      </c>
      <c r="Z149" s="130">
        <v>293</v>
      </c>
      <c r="AA149" s="130">
        <v>32</v>
      </c>
      <c r="AB149" s="130">
        <v>124</v>
      </c>
      <c r="AC149" s="130">
        <v>134</v>
      </c>
      <c r="AD149" s="130">
        <v>180</v>
      </c>
      <c r="AE149" s="130">
        <v>82</v>
      </c>
      <c r="AF149" s="130">
        <v>60</v>
      </c>
      <c r="AG149" s="130">
        <v>366</v>
      </c>
      <c r="AH149" s="130">
        <v>37</v>
      </c>
      <c r="AI149" s="130">
        <v>272</v>
      </c>
      <c r="AJ149" s="130">
        <v>228</v>
      </c>
      <c r="AK149" s="130">
        <v>389</v>
      </c>
      <c r="AL149" s="130">
        <v>1317</v>
      </c>
      <c r="AM149" s="130">
        <v>91</v>
      </c>
      <c r="AN149" s="130">
        <v>39</v>
      </c>
      <c r="AO149" s="130">
        <v>1535</v>
      </c>
      <c r="AP149" s="130">
        <v>896</v>
      </c>
      <c r="AQ149" s="130">
        <v>1</v>
      </c>
      <c r="AR149" s="130">
        <v>0</v>
      </c>
      <c r="AS149" s="130">
        <v>108</v>
      </c>
      <c r="AT149" s="130">
        <v>144</v>
      </c>
      <c r="AU149" s="130">
        <v>545</v>
      </c>
    </row>
    <row r="150" spans="1:47" ht="16.8">
      <c r="A150" s="131" t="s">
        <v>782</v>
      </c>
      <c r="B150" s="130">
        <v>2121</v>
      </c>
      <c r="C150" s="130">
        <v>1255</v>
      </c>
      <c r="D150" s="130">
        <v>1079</v>
      </c>
      <c r="E150" s="130">
        <v>1042</v>
      </c>
      <c r="F150" s="130">
        <v>706</v>
      </c>
      <c r="G150" s="130">
        <v>986</v>
      </c>
      <c r="H150" s="130">
        <v>200</v>
      </c>
      <c r="I150" s="130">
        <v>229</v>
      </c>
      <c r="J150" s="130">
        <v>1842</v>
      </c>
      <c r="K150" s="130">
        <v>301</v>
      </c>
      <c r="L150" s="130">
        <v>100</v>
      </c>
      <c r="M150" s="130">
        <v>218</v>
      </c>
      <c r="N150" s="130">
        <v>178</v>
      </c>
      <c r="O150" s="130">
        <v>990</v>
      </c>
      <c r="P150" s="130">
        <v>263</v>
      </c>
      <c r="Q150" s="130">
        <v>248</v>
      </c>
      <c r="R150" s="130">
        <v>512</v>
      </c>
      <c r="S150" s="130">
        <v>693</v>
      </c>
      <c r="T150" s="130">
        <v>125</v>
      </c>
      <c r="U150" s="130">
        <v>261</v>
      </c>
      <c r="V150" s="130">
        <v>3012</v>
      </c>
      <c r="W150" s="130">
        <v>53</v>
      </c>
      <c r="X150" s="130">
        <v>11</v>
      </c>
      <c r="Y150" s="130">
        <v>25</v>
      </c>
      <c r="Z150" s="130">
        <v>197</v>
      </c>
      <c r="AA150" s="130">
        <v>32</v>
      </c>
      <c r="AB150" s="130">
        <v>144</v>
      </c>
      <c r="AC150" s="130">
        <v>150</v>
      </c>
      <c r="AD150" s="130">
        <v>338</v>
      </c>
      <c r="AE150" s="130">
        <v>57</v>
      </c>
      <c r="AF150" s="130">
        <v>37</v>
      </c>
      <c r="AG150" s="130">
        <v>339</v>
      </c>
      <c r="AH150" s="130">
        <v>28</v>
      </c>
      <c r="AI150" s="130">
        <v>230</v>
      </c>
      <c r="AJ150" s="130">
        <v>333</v>
      </c>
      <c r="AK150" s="130">
        <v>243</v>
      </c>
      <c r="AL150" s="130">
        <v>1287</v>
      </c>
      <c r="AM150" s="130">
        <v>295</v>
      </c>
      <c r="AN150" s="130">
        <v>44</v>
      </c>
      <c r="AO150" s="130">
        <v>1558</v>
      </c>
      <c r="AP150" s="130">
        <v>886</v>
      </c>
      <c r="AQ150" s="130">
        <v>0</v>
      </c>
      <c r="AR150" s="130">
        <v>0</v>
      </c>
      <c r="AS150" s="130">
        <v>99</v>
      </c>
      <c r="AT150" s="130">
        <v>184</v>
      </c>
      <c r="AU150" s="130">
        <v>563</v>
      </c>
    </row>
    <row r="151" spans="1:47" ht="16.8">
      <c r="A151" s="131" t="s">
        <v>759</v>
      </c>
      <c r="B151" s="130">
        <v>2148</v>
      </c>
      <c r="C151" s="130">
        <v>1178</v>
      </c>
      <c r="D151" s="130">
        <v>1013</v>
      </c>
      <c r="E151" s="130">
        <v>1135</v>
      </c>
      <c r="F151" s="130">
        <v>625</v>
      </c>
      <c r="G151" s="130">
        <v>937</v>
      </c>
      <c r="H151" s="130">
        <v>250</v>
      </c>
      <c r="I151" s="130">
        <v>336</v>
      </c>
      <c r="J151" s="130">
        <v>1853</v>
      </c>
      <c r="K151" s="130">
        <v>322</v>
      </c>
      <c r="L151" s="130">
        <v>136</v>
      </c>
      <c r="M151" s="130">
        <v>260</v>
      </c>
      <c r="N151" s="130">
        <v>199</v>
      </c>
      <c r="O151" s="130">
        <v>0</v>
      </c>
      <c r="P151" s="130">
        <v>251</v>
      </c>
      <c r="Q151" s="130">
        <v>281</v>
      </c>
      <c r="R151" s="130">
        <v>521</v>
      </c>
      <c r="S151" s="130">
        <v>744</v>
      </c>
      <c r="T151" s="130">
        <v>125</v>
      </c>
      <c r="U151" s="130">
        <v>220</v>
      </c>
      <c r="V151" s="130">
        <v>3091</v>
      </c>
      <c r="W151" s="130">
        <v>97</v>
      </c>
      <c r="X151" s="130">
        <v>8</v>
      </c>
      <c r="Y151" s="130">
        <v>15</v>
      </c>
      <c r="Z151" s="130">
        <v>273</v>
      </c>
      <c r="AA151" s="130">
        <v>35</v>
      </c>
      <c r="AB151" s="130">
        <v>101</v>
      </c>
      <c r="AC151" s="130">
        <v>158</v>
      </c>
      <c r="AD151" s="130">
        <v>241</v>
      </c>
      <c r="AE151" s="130">
        <v>102</v>
      </c>
      <c r="AF151" s="130">
        <v>70</v>
      </c>
      <c r="AG151" s="130">
        <v>434</v>
      </c>
      <c r="AH151" s="130">
        <v>37</v>
      </c>
      <c r="AI151" s="130">
        <v>256</v>
      </c>
      <c r="AJ151" s="130">
        <v>198</v>
      </c>
      <c r="AK151" s="130">
        <v>241</v>
      </c>
      <c r="AL151" s="130">
        <v>1479</v>
      </c>
      <c r="AM151" s="130">
        <v>159</v>
      </c>
      <c r="AN151" s="130">
        <v>41</v>
      </c>
      <c r="AO151" s="130">
        <v>1644</v>
      </c>
      <c r="AP151" s="130">
        <v>878</v>
      </c>
      <c r="AQ151" s="130">
        <v>1</v>
      </c>
      <c r="AR151" s="130">
        <v>0</v>
      </c>
      <c r="AS151" s="130">
        <v>151</v>
      </c>
      <c r="AT151" s="130">
        <v>226</v>
      </c>
      <c r="AU151" s="130">
        <v>504</v>
      </c>
    </row>
    <row r="152" spans="1:47" ht="16.8">
      <c r="A152" s="131" t="s">
        <v>778</v>
      </c>
      <c r="B152" s="130">
        <v>2760</v>
      </c>
      <c r="C152" s="130">
        <v>1653</v>
      </c>
      <c r="D152" s="130">
        <v>1447</v>
      </c>
      <c r="E152" s="130">
        <v>1313</v>
      </c>
      <c r="F152" s="130">
        <v>850</v>
      </c>
      <c r="G152" s="130">
        <v>1272</v>
      </c>
      <c r="H152" s="130">
        <v>304</v>
      </c>
      <c r="I152" s="130">
        <v>334</v>
      </c>
      <c r="J152" s="130">
        <v>2297</v>
      </c>
      <c r="K152" s="130">
        <v>438</v>
      </c>
      <c r="L152" s="130">
        <v>223</v>
      </c>
      <c r="M152" s="130">
        <v>365</v>
      </c>
      <c r="N152" s="130">
        <v>241</v>
      </c>
      <c r="O152" s="130">
        <v>761</v>
      </c>
      <c r="P152" s="130">
        <v>535</v>
      </c>
      <c r="Q152" s="130">
        <v>352</v>
      </c>
      <c r="R152" s="130">
        <v>622</v>
      </c>
      <c r="S152" s="130">
        <v>711</v>
      </c>
      <c r="T152" s="130">
        <v>122</v>
      </c>
      <c r="U152" s="130">
        <v>401</v>
      </c>
      <c r="V152" s="130">
        <v>3669</v>
      </c>
      <c r="W152" s="130">
        <v>59</v>
      </c>
      <c r="X152" s="130">
        <v>12</v>
      </c>
      <c r="Y152" s="130">
        <v>30</v>
      </c>
      <c r="Z152" s="130">
        <v>340</v>
      </c>
      <c r="AA152" s="130">
        <v>64</v>
      </c>
      <c r="AB152" s="130">
        <v>200</v>
      </c>
      <c r="AC152" s="130">
        <v>246</v>
      </c>
      <c r="AD152" s="130">
        <v>288</v>
      </c>
      <c r="AE152" s="130">
        <v>94</v>
      </c>
      <c r="AF152" s="130">
        <v>91</v>
      </c>
      <c r="AG152" s="130">
        <v>469</v>
      </c>
      <c r="AH152" s="130">
        <v>66</v>
      </c>
      <c r="AI152" s="130">
        <v>375</v>
      </c>
      <c r="AJ152" s="130">
        <v>279</v>
      </c>
      <c r="AK152" s="130">
        <v>316</v>
      </c>
      <c r="AL152" s="130">
        <v>1628</v>
      </c>
      <c r="AM152" s="130">
        <v>425</v>
      </c>
      <c r="AN152" s="130">
        <v>46</v>
      </c>
      <c r="AO152" s="130">
        <v>1928</v>
      </c>
      <c r="AP152" s="130">
        <v>1007</v>
      </c>
      <c r="AQ152" s="130">
        <v>0</v>
      </c>
      <c r="AR152" s="130">
        <v>0</v>
      </c>
      <c r="AS152" s="130">
        <v>154</v>
      </c>
      <c r="AT152" s="130">
        <v>320</v>
      </c>
      <c r="AU152" s="130">
        <v>832</v>
      </c>
    </row>
    <row r="153" spans="1:47" ht="16.8">
      <c r="A153" s="131" t="s">
        <v>791</v>
      </c>
      <c r="B153" s="130">
        <v>5811</v>
      </c>
      <c r="C153" s="130">
        <v>3564</v>
      </c>
      <c r="D153" s="130">
        <v>3093</v>
      </c>
      <c r="E153" s="130">
        <v>2718</v>
      </c>
      <c r="F153" s="130">
        <v>1819</v>
      </c>
      <c r="G153" s="130">
        <v>2725</v>
      </c>
      <c r="H153" s="130">
        <v>613</v>
      </c>
      <c r="I153" s="130">
        <v>654</v>
      </c>
      <c r="J153" s="130">
        <v>4701</v>
      </c>
      <c r="K153" s="130">
        <v>1021</v>
      </c>
      <c r="L153" s="130">
        <v>466</v>
      </c>
      <c r="M153" s="130">
        <v>1091</v>
      </c>
      <c r="N153" s="130">
        <v>632</v>
      </c>
      <c r="O153" s="130">
        <v>2256</v>
      </c>
      <c r="P153" s="130">
        <v>767</v>
      </c>
      <c r="Q153" s="130">
        <v>649</v>
      </c>
      <c r="R153" s="130">
        <v>1349</v>
      </c>
      <c r="S153" s="130">
        <v>1763</v>
      </c>
      <c r="T153" s="130">
        <v>331</v>
      </c>
      <c r="U153" s="130">
        <v>919</v>
      </c>
      <c r="V153" s="130">
        <v>8542</v>
      </c>
      <c r="W153" s="130">
        <v>120</v>
      </c>
      <c r="X153" s="130">
        <v>31</v>
      </c>
      <c r="Y153" s="130">
        <v>48</v>
      </c>
      <c r="Z153" s="130">
        <v>745</v>
      </c>
      <c r="AA153" s="130">
        <v>84</v>
      </c>
      <c r="AB153" s="130">
        <v>449</v>
      </c>
      <c r="AC153" s="130">
        <v>412</v>
      </c>
      <c r="AD153" s="130">
        <v>501</v>
      </c>
      <c r="AE153" s="130">
        <v>246</v>
      </c>
      <c r="AF153" s="130">
        <v>190</v>
      </c>
      <c r="AG153" s="130">
        <v>1062</v>
      </c>
      <c r="AH153" s="130">
        <v>61</v>
      </c>
      <c r="AI153" s="130">
        <v>620</v>
      </c>
      <c r="AJ153" s="130">
        <v>890</v>
      </c>
      <c r="AK153" s="130">
        <v>562</v>
      </c>
      <c r="AL153" s="130">
        <v>3658</v>
      </c>
      <c r="AM153" s="130">
        <v>670</v>
      </c>
      <c r="AN153" s="130">
        <v>194</v>
      </c>
      <c r="AO153" s="130">
        <v>4090</v>
      </c>
      <c r="AP153" s="130">
        <v>1929</v>
      </c>
      <c r="AQ153" s="130">
        <v>0</v>
      </c>
      <c r="AR153" s="130">
        <v>0</v>
      </c>
      <c r="AS153" s="130">
        <v>343</v>
      </c>
      <c r="AT153" s="130">
        <v>948</v>
      </c>
      <c r="AU153" s="130">
        <v>1721</v>
      </c>
    </row>
    <row r="154" spans="1:47" ht="16.8">
      <c r="A154" s="131" t="s">
        <v>792</v>
      </c>
      <c r="B154" s="130">
        <v>1116</v>
      </c>
      <c r="C154" s="130">
        <v>520</v>
      </c>
      <c r="D154" s="130">
        <v>517</v>
      </c>
      <c r="E154" s="130">
        <v>599</v>
      </c>
      <c r="F154" s="130">
        <v>313</v>
      </c>
      <c r="G154" s="130">
        <v>478</v>
      </c>
      <c r="H154" s="130">
        <v>127</v>
      </c>
      <c r="I154" s="130">
        <v>198</v>
      </c>
      <c r="J154" s="130">
        <v>1018</v>
      </c>
      <c r="K154" s="130">
        <v>95</v>
      </c>
      <c r="L154" s="130">
        <v>29</v>
      </c>
      <c r="M154" s="130">
        <v>83</v>
      </c>
      <c r="N154" s="130">
        <v>118</v>
      </c>
      <c r="O154" s="130">
        <v>0</v>
      </c>
      <c r="P154" s="130">
        <v>178</v>
      </c>
      <c r="Q154" s="130">
        <v>148</v>
      </c>
      <c r="R154" s="130">
        <v>262</v>
      </c>
      <c r="S154" s="130">
        <v>371</v>
      </c>
      <c r="T154" s="130">
        <v>40</v>
      </c>
      <c r="U154" s="130">
        <v>103</v>
      </c>
      <c r="V154" s="130">
        <v>1518</v>
      </c>
      <c r="W154" s="130">
        <v>87</v>
      </c>
      <c r="X154" s="130">
        <v>10</v>
      </c>
      <c r="Y154" s="130">
        <v>9</v>
      </c>
      <c r="Z154" s="130">
        <v>147</v>
      </c>
      <c r="AA154" s="130">
        <v>14</v>
      </c>
      <c r="AB154" s="130">
        <v>57</v>
      </c>
      <c r="AC154" s="130">
        <v>90</v>
      </c>
      <c r="AD154" s="130">
        <v>129</v>
      </c>
      <c r="AE154" s="130">
        <v>36</v>
      </c>
      <c r="AF154" s="130">
        <v>36</v>
      </c>
      <c r="AG154" s="130">
        <v>204</v>
      </c>
      <c r="AH154" s="130">
        <v>23</v>
      </c>
      <c r="AI154" s="130">
        <v>94</v>
      </c>
      <c r="AJ154" s="130">
        <v>76</v>
      </c>
      <c r="AK154" s="130">
        <v>252</v>
      </c>
      <c r="AL154" s="130">
        <v>497</v>
      </c>
      <c r="AM154" s="130">
        <v>164</v>
      </c>
      <c r="AN154" s="130">
        <v>11</v>
      </c>
      <c r="AO154" s="130">
        <v>852</v>
      </c>
      <c r="AP154" s="130">
        <v>488</v>
      </c>
      <c r="AQ154" s="130">
        <v>0</v>
      </c>
      <c r="AR154" s="130">
        <v>0</v>
      </c>
      <c r="AS154" s="130">
        <v>39</v>
      </c>
      <c r="AT154" s="130">
        <v>69</v>
      </c>
      <c r="AU154" s="130">
        <v>264</v>
      </c>
    </row>
    <row r="155" spans="1:47" ht="16.8">
      <c r="A155" s="131" t="s">
        <v>804</v>
      </c>
      <c r="B155" s="130">
        <v>1667</v>
      </c>
      <c r="C155" s="130">
        <v>875</v>
      </c>
      <c r="D155" s="130">
        <v>825</v>
      </c>
      <c r="E155" s="130">
        <v>842</v>
      </c>
      <c r="F155" s="130">
        <v>472</v>
      </c>
      <c r="G155" s="130">
        <v>709</v>
      </c>
      <c r="H155" s="130">
        <v>193</v>
      </c>
      <c r="I155" s="130">
        <v>293</v>
      </c>
      <c r="J155" s="130">
        <v>1524</v>
      </c>
      <c r="K155" s="130">
        <v>174</v>
      </c>
      <c r="L155" s="130">
        <v>90</v>
      </c>
      <c r="M155" s="130">
        <v>126</v>
      </c>
      <c r="N155" s="130">
        <v>170</v>
      </c>
      <c r="O155" s="130">
        <v>142</v>
      </c>
      <c r="P155" s="130">
        <v>312</v>
      </c>
      <c r="Q155" s="130">
        <v>246</v>
      </c>
      <c r="R155" s="130">
        <v>413</v>
      </c>
      <c r="S155" s="130">
        <v>465</v>
      </c>
      <c r="T155" s="130">
        <v>51</v>
      </c>
      <c r="U155" s="130">
        <v>165</v>
      </c>
      <c r="V155" s="130">
        <v>2145</v>
      </c>
      <c r="W155" s="130">
        <v>88</v>
      </c>
      <c r="X155" s="130">
        <v>15</v>
      </c>
      <c r="Y155" s="130">
        <v>16</v>
      </c>
      <c r="Z155" s="130">
        <v>204</v>
      </c>
      <c r="AA155" s="130">
        <v>42</v>
      </c>
      <c r="AB155" s="130">
        <v>81</v>
      </c>
      <c r="AC155" s="130">
        <v>158</v>
      </c>
      <c r="AD155" s="130">
        <v>143</v>
      </c>
      <c r="AE155" s="130">
        <v>79</v>
      </c>
      <c r="AF155" s="130">
        <v>72</v>
      </c>
      <c r="AG155" s="130">
        <v>336</v>
      </c>
      <c r="AH155" s="130">
        <v>44</v>
      </c>
      <c r="AI155" s="130">
        <v>185</v>
      </c>
      <c r="AJ155" s="130">
        <v>105</v>
      </c>
      <c r="AK155" s="130">
        <v>299</v>
      </c>
      <c r="AL155" s="130">
        <v>900</v>
      </c>
      <c r="AM155" s="130">
        <v>186</v>
      </c>
      <c r="AN155" s="130">
        <v>28</v>
      </c>
      <c r="AO155" s="130">
        <v>1225</v>
      </c>
      <c r="AP155" s="130">
        <v>694</v>
      </c>
      <c r="AQ155" s="130">
        <v>0</v>
      </c>
      <c r="AR155" s="130">
        <v>0</v>
      </c>
      <c r="AS155" s="130">
        <v>110</v>
      </c>
      <c r="AT155" s="130">
        <v>108</v>
      </c>
      <c r="AU155" s="130">
        <v>442</v>
      </c>
    </row>
    <row r="156" spans="1:47" ht="16.8">
      <c r="A156" s="131" t="s">
        <v>805</v>
      </c>
      <c r="B156" s="130">
        <v>1381</v>
      </c>
      <c r="C156" s="130">
        <v>709</v>
      </c>
      <c r="D156" s="130">
        <v>643</v>
      </c>
      <c r="E156" s="130">
        <v>738</v>
      </c>
      <c r="F156" s="130">
        <v>385</v>
      </c>
      <c r="G156" s="130">
        <v>592</v>
      </c>
      <c r="H156" s="130">
        <v>168</v>
      </c>
      <c r="I156" s="130">
        <v>236</v>
      </c>
      <c r="J156" s="130">
        <v>1244</v>
      </c>
      <c r="K156" s="130">
        <v>145</v>
      </c>
      <c r="L156" s="130">
        <v>60</v>
      </c>
      <c r="M156" s="130">
        <v>99</v>
      </c>
      <c r="N156" s="130">
        <v>166</v>
      </c>
      <c r="O156" s="130">
        <v>0</v>
      </c>
      <c r="P156" s="130">
        <v>230</v>
      </c>
      <c r="Q156" s="130">
        <v>210</v>
      </c>
      <c r="R156" s="130">
        <v>342</v>
      </c>
      <c r="S156" s="130">
        <v>436</v>
      </c>
      <c r="T156" s="130">
        <v>49</v>
      </c>
      <c r="U156" s="130">
        <v>101</v>
      </c>
      <c r="V156" s="130">
        <v>1832</v>
      </c>
      <c r="W156" s="130">
        <v>69</v>
      </c>
      <c r="X156" s="130">
        <v>14</v>
      </c>
      <c r="Y156" s="130">
        <v>10</v>
      </c>
      <c r="Z156" s="130">
        <v>186</v>
      </c>
      <c r="AA156" s="130">
        <v>26</v>
      </c>
      <c r="AB156" s="130">
        <v>76</v>
      </c>
      <c r="AC156" s="130">
        <v>135</v>
      </c>
      <c r="AD156" s="130">
        <v>133</v>
      </c>
      <c r="AE156" s="130">
        <v>40</v>
      </c>
      <c r="AF156" s="130">
        <v>56</v>
      </c>
      <c r="AG156" s="130">
        <v>282</v>
      </c>
      <c r="AH156" s="130">
        <v>38</v>
      </c>
      <c r="AI156" s="130">
        <v>141</v>
      </c>
      <c r="AJ156" s="130">
        <v>82</v>
      </c>
      <c r="AK156" s="130">
        <v>277</v>
      </c>
      <c r="AL156" s="130">
        <v>651</v>
      </c>
      <c r="AM156" s="130">
        <v>248</v>
      </c>
      <c r="AN156" s="130">
        <v>11</v>
      </c>
      <c r="AO156" s="130">
        <v>1033</v>
      </c>
      <c r="AP156" s="130">
        <v>604</v>
      </c>
      <c r="AQ156" s="130">
        <v>0</v>
      </c>
      <c r="AR156" s="130">
        <v>0</v>
      </c>
      <c r="AS156" s="130">
        <v>74</v>
      </c>
      <c r="AT156" s="130">
        <v>82</v>
      </c>
      <c r="AU156" s="130">
        <v>348</v>
      </c>
    </row>
    <row r="157" spans="1:47" ht="16.8">
      <c r="A157" s="131" t="s">
        <v>816</v>
      </c>
      <c r="B157" s="130">
        <v>862</v>
      </c>
      <c r="C157" s="130">
        <v>414</v>
      </c>
      <c r="D157" s="130">
        <v>330</v>
      </c>
      <c r="E157" s="130">
        <v>532</v>
      </c>
      <c r="F157" s="130">
        <v>265</v>
      </c>
      <c r="G157" s="130">
        <v>355</v>
      </c>
      <c r="H157" s="130">
        <v>109</v>
      </c>
      <c r="I157" s="130">
        <v>133</v>
      </c>
      <c r="J157" s="130">
        <v>832</v>
      </c>
      <c r="K157" s="130">
        <v>60</v>
      </c>
      <c r="L157" s="130">
        <v>20</v>
      </c>
      <c r="M157" s="130">
        <v>38</v>
      </c>
      <c r="N157" s="130">
        <v>109</v>
      </c>
      <c r="O157" s="130">
        <v>0</v>
      </c>
      <c r="P157" s="130">
        <v>120</v>
      </c>
      <c r="Q157" s="130">
        <v>104</v>
      </c>
      <c r="R157" s="130">
        <v>210</v>
      </c>
      <c r="S157" s="130">
        <v>325</v>
      </c>
      <c r="T157" s="130">
        <v>30</v>
      </c>
      <c r="U157" s="130">
        <v>69</v>
      </c>
      <c r="V157" s="130">
        <v>1199</v>
      </c>
      <c r="W157" s="130">
        <v>50</v>
      </c>
      <c r="X157" s="130">
        <v>0</v>
      </c>
      <c r="Y157" s="130">
        <v>5</v>
      </c>
      <c r="Z157" s="130">
        <v>114</v>
      </c>
      <c r="AA157" s="130">
        <v>10</v>
      </c>
      <c r="AB157" s="130">
        <v>50</v>
      </c>
      <c r="AC157" s="130">
        <v>62</v>
      </c>
      <c r="AD157" s="130">
        <v>93</v>
      </c>
      <c r="AE157" s="130">
        <v>37</v>
      </c>
      <c r="AF157" s="130">
        <v>15</v>
      </c>
      <c r="AG157" s="130">
        <v>199</v>
      </c>
      <c r="AH157" s="130">
        <v>10</v>
      </c>
      <c r="AI157" s="130">
        <v>103</v>
      </c>
      <c r="AJ157" s="130">
        <v>59</v>
      </c>
      <c r="AK157" s="130">
        <v>146</v>
      </c>
      <c r="AL157" s="130">
        <v>440</v>
      </c>
      <c r="AM157" s="130">
        <v>136</v>
      </c>
      <c r="AN157" s="130">
        <v>0</v>
      </c>
      <c r="AO157" s="130">
        <v>670</v>
      </c>
      <c r="AP157" s="130">
        <v>402</v>
      </c>
      <c r="AQ157" s="130">
        <v>0</v>
      </c>
      <c r="AR157" s="130">
        <v>0</v>
      </c>
      <c r="AS157" s="130">
        <v>29</v>
      </c>
      <c r="AT157" s="130">
        <v>34</v>
      </c>
      <c r="AU157" s="130">
        <v>192</v>
      </c>
    </row>
    <row r="158" spans="1:47" ht="16.8">
      <c r="A158" s="131" t="s">
        <v>790</v>
      </c>
      <c r="B158" s="130">
        <v>600</v>
      </c>
      <c r="C158" s="130">
        <v>316</v>
      </c>
      <c r="D158" s="130">
        <v>281</v>
      </c>
      <c r="E158" s="130">
        <v>319</v>
      </c>
      <c r="F158" s="130">
        <v>170</v>
      </c>
      <c r="G158" s="130">
        <v>264</v>
      </c>
      <c r="H158" s="130">
        <v>76</v>
      </c>
      <c r="I158" s="130">
        <v>90</v>
      </c>
      <c r="J158" s="130">
        <v>533</v>
      </c>
      <c r="K158" s="130">
        <v>63</v>
      </c>
      <c r="L158" s="130">
        <v>19</v>
      </c>
      <c r="M158" s="130">
        <v>32</v>
      </c>
      <c r="N158" s="130">
        <v>74</v>
      </c>
      <c r="O158" s="130">
        <v>0</v>
      </c>
      <c r="P158" s="130">
        <v>55</v>
      </c>
      <c r="Q158" s="130">
        <v>76</v>
      </c>
      <c r="R158" s="130">
        <v>144</v>
      </c>
      <c r="S158" s="130">
        <v>239</v>
      </c>
      <c r="T158" s="130">
        <v>25</v>
      </c>
      <c r="U158" s="130">
        <v>52</v>
      </c>
      <c r="V158" s="130">
        <v>817</v>
      </c>
      <c r="W158" s="130">
        <v>53</v>
      </c>
      <c r="X158" s="130">
        <v>3</v>
      </c>
      <c r="Y158" s="130">
        <v>4</v>
      </c>
      <c r="Z158" s="130">
        <v>60</v>
      </c>
      <c r="AA158" s="130">
        <v>2</v>
      </c>
      <c r="AB158" s="130">
        <v>26</v>
      </c>
      <c r="AC158" s="130">
        <v>54</v>
      </c>
      <c r="AD158" s="130">
        <v>88</v>
      </c>
      <c r="AE158" s="130">
        <v>16</v>
      </c>
      <c r="AF158" s="130">
        <v>14</v>
      </c>
      <c r="AG158" s="130">
        <v>112</v>
      </c>
      <c r="AH158" s="130">
        <v>10</v>
      </c>
      <c r="AI158" s="130">
        <v>55</v>
      </c>
      <c r="AJ158" s="130">
        <v>48</v>
      </c>
      <c r="AK158" s="130">
        <v>13</v>
      </c>
      <c r="AL158" s="130">
        <v>481</v>
      </c>
      <c r="AM158" s="130">
        <v>16</v>
      </c>
      <c r="AN158" s="130">
        <v>2</v>
      </c>
      <c r="AO158" s="130">
        <v>453</v>
      </c>
      <c r="AP158" s="130">
        <v>267</v>
      </c>
      <c r="AQ158" s="130">
        <v>0</v>
      </c>
      <c r="AR158" s="130">
        <v>0</v>
      </c>
      <c r="AS158" s="130">
        <v>28</v>
      </c>
      <c r="AT158" s="130">
        <v>26</v>
      </c>
      <c r="AU158" s="130">
        <v>147</v>
      </c>
    </row>
    <row r="159" spans="1:47" ht="16.8">
      <c r="A159" s="131" t="s">
        <v>796</v>
      </c>
      <c r="B159" s="130">
        <v>368</v>
      </c>
      <c r="C159" s="130">
        <v>189</v>
      </c>
      <c r="D159" s="130">
        <v>147</v>
      </c>
      <c r="E159" s="130">
        <v>221</v>
      </c>
      <c r="F159" s="130">
        <v>106</v>
      </c>
      <c r="G159" s="130">
        <v>153</v>
      </c>
      <c r="H159" s="130">
        <v>48</v>
      </c>
      <c r="I159" s="130">
        <v>61</v>
      </c>
      <c r="J159" s="130">
        <v>321</v>
      </c>
      <c r="K159" s="130">
        <v>43</v>
      </c>
      <c r="L159" s="130">
        <v>15</v>
      </c>
      <c r="M159" s="130">
        <v>11</v>
      </c>
      <c r="N159" s="130">
        <v>33</v>
      </c>
      <c r="O159" s="130">
        <v>0</v>
      </c>
      <c r="P159" s="130">
        <v>67</v>
      </c>
      <c r="Q159" s="130">
        <v>50</v>
      </c>
      <c r="R159" s="130">
        <v>101</v>
      </c>
      <c r="S159" s="130">
        <v>106</v>
      </c>
      <c r="T159" s="130">
        <v>11</v>
      </c>
      <c r="U159" s="130">
        <v>32</v>
      </c>
      <c r="V159" s="130">
        <v>439</v>
      </c>
      <c r="W159" s="130">
        <v>9</v>
      </c>
      <c r="X159" s="130">
        <v>5</v>
      </c>
      <c r="Y159" s="130">
        <v>2</v>
      </c>
      <c r="Z159" s="130">
        <v>39</v>
      </c>
      <c r="AA159" s="130">
        <v>5</v>
      </c>
      <c r="AB159" s="130">
        <v>29</v>
      </c>
      <c r="AC159" s="130">
        <v>19</v>
      </c>
      <c r="AD159" s="130">
        <v>47</v>
      </c>
      <c r="AE159" s="130">
        <v>19</v>
      </c>
      <c r="AF159" s="130">
        <v>7</v>
      </c>
      <c r="AG159" s="130">
        <v>80</v>
      </c>
      <c r="AH159" s="130">
        <v>5</v>
      </c>
      <c r="AI159" s="130">
        <v>39</v>
      </c>
      <c r="AJ159" s="130">
        <v>30</v>
      </c>
      <c r="AK159" s="130">
        <v>63</v>
      </c>
      <c r="AL159" s="130">
        <v>222</v>
      </c>
      <c r="AM159" s="130">
        <v>41</v>
      </c>
      <c r="AN159" s="130">
        <v>4</v>
      </c>
      <c r="AO159" s="130">
        <v>275</v>
      </c>
      <c r="AP159" s="130">
        <v>173</v>
      </c>
      <c r="AQ159" s="130">
        <v>0</v>
      </c>
      <c r="AR159" s="130">
        <v>0</v>
      </c>
      <c r="AS159" s="130">
        <v>8</v>
      </c>
      <c r="AT159" s="130">
        <v>11</v>
      </c>
      <c r="AU159" s="130">
        <v>93</v>
      </c>
    </row>
    <row r="160" spans="1:47" ht="16.8">
      <c r="A160" s="131" t="s">
        <v>801</v>
      </c>
      <c r="B160" s="130">
        <v>1131</v>
      </c>
      <c r="C160" s="130">
        <v>553</v>
      </c>
      <c r="D160" s="130">
        <v>545</v>
      </c>
      <c r="E160" s="130">
        <v>586</v>
      </c>
      <c r="F160" s="130">
        <v>364</v>
      </c>
      <c r="G160" s="130">
        <v>479</v>
      </c>
      <c r="H160" s="130">
        <v>138</v>
      </c>
      <c r="I160" s="130">
        <v>150</v>
      </c>
      <c r="J160" s="130">
        <v>1046</v>
      </c>
      <c r="K160" s="130">
        <v>109</v>
      </c>
      <c r="L160" s="130">
        <v>38</v>
      </c>
      <c r="M160" s="130">
        <v>73</v>
      </c>
      <c r="N160" s="130">
        <v>130</v>
      </c>
      <c r="O160" s="130">
        <v>0</v>
      </c>
      <c r="P160" s="130">
        <v>138</v>
      </c>
      <c r="Q160" s="130">
        <v>149</v>
      </c>
      <c r="R160" s="130">
        <v>289</v>
      </c>
      <c r="S160" s="130">
        <v>396</v>
      </c>
      <c r="T160" s="130">
        <v>35</v>
      </c>
      <c r="U160" s="130">
        <v>118</v>
      </c>
      <c r="V160" s="130">
        <v>1504</v>
      </c>
      <c r="W160" s="130">
        <v>63</v>
      </c>
      <c r="X160" s="130">
        <v>6</v>
      </c>
      <c r="Y160" s="130">
        <v>8</v>
      </c>
      <c r="Z160" s="130">
        <v>115</v>
      </c>
      <c r="AA160" s="130">
        <v>19</v>
      </c>
      <c r="AB160" s="130">
        <v>60</v>
      </c>
      <c r="AC160" s="130">
        <v>60</v>
      </c>
      <c r="AD160" s="130">
        <v>160</v>
      </c>
      <c r="AE160" s="130">
        <v>46</v>
      </c>
      <c r="AF160" s="130">
        <v>28</v>
      </c>
      <c r="AG160" s="130">
        <v>208</v>
      </c>
      <c r="AH160" s="130">
        <v>10</v>
      </c>
      <c r="AI160" s="130">
        <v>125</v>
      </c>
      <c r="AJ160" s="130">
        <v>140</v>
      </c>
      <c r="AK160" s="130">
        <v>7</v>
      </c>
      <c r="AL160" s="130">
        <v>941</v>
      </c>
      <c r="AM160" s="130">
        <v>40</v>
      </c>
      <c r="AN160" s="130">
        <v>5</v>
      </c>
      <c r="AO160" s="130">
        <v>910</v>
      </c>
      <c r="AP160" s="130">
        <v>574</v>
      </c>
      <c r="AQ160" s="130">
        <v>0</v>
      </c>
      <c r="AR160" s="130">
        <v>0</v>
      </c>
      <c r="AS160" s="130">
        <v>57</v>
      </c>
      <c r="AT160" s="130">
        <v>59</v>
      </c>
      <c r="AU160" s="130">
        <v>221</v>
      </c>
    </row>
    <row r="161" spans="1:47" ht="16.8">
      <c r="A161" s="131" t="s">
        <v>779</v>
      </c>
      <c r="B161" s="130">
        <v>1132</v>
      </c>
      <c r="C161" s="130">
        <v>580</v>
      </c>
      <c r="D161" s="130">
        <v>591</v>
      </c>
      <c r="E161" s="130">
        <v>541</v>
      </c>
      <c r="F161" s="130">
        <v>377</v>
      </c>
      <c r="G161" s="130">
        <v>462</v>
      </c>
      <c r="H161" s="130">
        <v>110</v>
      </c>
      <c r="I161" s="130">
        <v>183</v>
      </c>
      <c r="J161" s="130">
        <v>1031</v>
      </c>
      <c r="K161" s="130">
        <v>102</v>
      </c>
      <c r="L161" s="130">
        <v>40</v>
      </c>
      <c r="M161" s="130">
        <v>118</v>
      </c>
      <c r="N161" s="130">
        <v>146</v>
      </c>
      <c r="O161" s="130">
        <v>170</v>
      </c>
      <c r="P161" s="130">
        <v>161</v>
      </c>
      <c r="Q161" s="130">
        <v>134</v>
      </c>
      <c r="R161" s="130">
        <v>298</v>
      </c>
      <c r="S161" s="130">
        <v>391</v>
      </c>
      <c r="T161" s="130">
        <v>42</v>
      </c>
      <c r="U161" s="130">
        <v>96</v>
      </c>
      <c r="V161" s="130">
        <v>1565</v>
      </c>
      <c r="W161" s="130">
        <v>73</v>
      </c>
      <c r="X161" s="130">
        <v>10</v>
      </c>
      <c r="Y161" s="130">
        <v>8</v>
      </c>
      <c r="Z161" s="130">
        <v>139</v>
      </c>
      <c r="AA161" s="130">
        <v>16</v>
      </c>
      <c r="AB161" s="130">
        <v>61</v>
      </c>
      <c r="AC161" s="130">
        <v>96</v>
      </c>
      <c r="AD161" s="130">
        <v>138</v>
      </c>
      <c r="AE161" s="130">
        <v>34</v>
      </c>
      <c r="AF161" s="130">
        <v>34</v>
      </c>
      <c r="AG161" s="130">
        <v>202</v>
      </c>
      <c r="AH161" s="130">
        <v>35</v>
      </c>
      <c r="AI161" s="130">
        <v>103</v>
      </c>
      <c r="AJ161" s="130">
        <v>76</v>
      </c>
      <c r="AK161" s="130">
        <v>216</v>
      </c>
      <c r="AL161" s="130">
        <v>427</v>
      </c>
      <c r="AM161" s="130">
        <v>218</v>
      </c>
      <c r="AN161" s="130">
        <v>17</v>
      </c>
      <c r="AO161" s="130">
        <v>842</v>
      </c>
      <c r="AP161" s="130">
        <v>454</v>
      </c>
      <c r="AQ161" s="130">
        <v>0</v>
      </c>
      <c r="AR161" s="130">
        <v>0</v>
      </c>
      <c r="AS161" s="130">
        <v>58</v>
      </c>
      <c r="AT161" s="130">
        <v>99</v>
      </c>
      <c r="AU161" s="130">
        <v>290</v>
      </c>
    </row>
    <row r="162" spans="1:47" ht="16.8">
      <c r="A162" s="131" t="s">
        <v>809</v>
      </c>
      <c r="B162" s="130">
        <v>976</v>
      </c>
      <c r="C162" s="130">
        <v>473</v>
      </c>
      <c r="D162" s="130">
        <v>394</v>
      </c>
      <c r="E162" s="130">
        <v>582</v>
      </c>
      <c r="F162" s="130">
        <v>271</v>
      </c>
      <c r="G162" s="130">
        <v>398</v>
      </c>
      <c r="H162" s="130">
        <v>122</v>
      </c>
      <c r="I162" s="130">
        <v>185</v>
      </c>
      <c r="J162" s="130">
        <v>908</v>
      </c>
      <c r="K162" s="130">
        <v>76</v>
      </c>
      <c r="L162" s="130">
        <v>30</v>
      </c>
      <c r="M162" s="130">
        <v>58</v>
      </c>
      <c r="N162" s="130">
        <v>116</v>
      </c>
      <c r="O162" s="130">
        <v>0</v>
      </c>
      <c r="P162" s="130">
        <v>90</v>
      </c>
      <c r="Q162" s="130">
        <v>114</v>
      </c>
      <c r="R162" s="130">
        <v>230</v>
      </c>
      <c r="S162" s="130">
        <v>391</v>
      </c>
      <c r="T162" s="130">
        <v>46</v>
      </c>
      <c r="U162" s="130">
        <v>101</v>
      </c>
      <c r="V162" s="130">
        <v>1432</v>
      </c>
      <c r="W162" s="130">
        <v>114</v>
      </c>
      <c r="X162" s="130">
        <v>3</v>
      </c>
      <c r="Y162" s="130">
        <v>8</v>
      </c>
      <c r="Z162" s="130">
        <v>123</v>
      </c>
      <c r="AA162" s="130">
        <v>9</v>
      </c>
      <c r="AB162" s="130">
        <v>53</v>
      </c>
      <c r="AC162" s="130">
        <v>64</v>
      </c>
      <c r="AD162" s="130">
        <v>104</v>
      </c>
      <c r="AE162" s="130">
        <v>33</v>
      </c>
      <c r="AF162" s="130">
        <v>30</v>
      </c>
      <c r="AG162" s="130">
        <v>179</v>
      </c>
      <c r="AH162" s="130">
        <v>7</v>
      </c>
      <c r="AI162" s="130">
        <v>93</v>
      </c>
      <c r="AJ162" s="130">
        <v>68</v>
      </c>
      <c r="AK162" s="130">
        <v>219</v>
      </c>
      <c r="AL162" s="130">
        <v>427</v>
      </c>
      <c r="AM162" s="130">
        <v>150</v>
      </c>
      <c r="AN162" s="130">
        <v>6</v>
      </c>
      <c r="AO162" s="130">
        <v>773</v>
      </c>
      <c r="AP162" s="130">
        <v>463</v>
      </c>
      <c r="AQ162" s="130">
        <v>0</v>
      </c>
      <c r="AR162" s="130">
        <v>0</v>
      </c>
      <c r="AS162" s="130">
        <v>45</v>
      </c>
      <c r="AT162" s="130">
        <v>50</v>
      </c>
      <c r="AU162" s="130">
        <v>203</v>
      </c>
    </row>
    <row r="163" spans="1:47" ht="16.8">
      <c r="A163" s="131" t="s">
        <v>806</v>
      </c>
      <c r="B163" s="130">
        <v>1681</v>
      </c>
      <c r="C163" s="130">
        <v>967</v>
      </c>
      <c r="D163" s="130">
        <v>867</v>
      </c>
      <c r="E163" s="130">
        <v>814</v>
      </c>
      <c r="F163" s="130">
        <v>522</v>
      </c>
      <c r="G163" s="130">
        <v>640</v>
      </c>
      <c r="H163" s="130">
        <v>226</v>
      </c>
      <c r="I163" s="130">
        <v>293</v>
      </c>
      <c r="J163" s="130">
        <v>1461</v>
      </c>
      <c r="K163" s="130">
        <v>216</v>
      </c>
      <c r="L163" s="130">
        <v>113</v>
      </c>
      <c r="M163" s="130">
        <v>162</v>
      </c>
      <c r="N163" s="130">
        <v>215</v>
      </c>
      <c r="O163" s="130">
        <v>0</v>
      </c>
      <c r="P163" s="130">
        <v>342</v>
      </c>
      <c r="Q163" s="130">
        <v>216</v>
      </c>
      <c r="R163" s="130">
        <v>410</v>
      </c>
      <c r="S163" s="130">
        <v>515</v>
      </c>
      <c r="T163" s="130">
        <v>66</v>
      </c>
      <c r="U163" s="130">
        <v>122</v>
      </c>
      <c r="V163" s="130">
        <v>2246</v>
      </c>
      <c r="W163" s="130">
        <v>83</v>
      </c>
      <c r="X163" s="130">
        <v>19</v>
      </c>
      <c r="Y163" s="130">
        <v>17</v>
      </c>
      <c r="Z163" s="130">
        <v>243</v>
      </c>
      <c r="AA163" s="130">
        <v>48</v>
      </c>
      <c r="AB163" s="130">
        <v>84</v>
      </c>
      <c r="AC163" s="130">
        <v>207</v>
      </c>
      <c r="AD163" s="130">
        <v>143</v>
      </c>
      <c r="AE163" s="130">
        <v>49</v>
      </c>
      <c r="AF163" s="130">
        <v>55</v>
      </c>
      <c r="AG163" s="130">
        <v>309</v>
      </c>
      <c r="AH163" s="130">
        <v>59</v>
      </c>
      <c r="AI163" s="130">
        <v>190</v>
      </c>
      <c r="AJ163" s="130">
        <v>88</v>
      </c>
      <c r="AK163" s="130">
        <v>235</v>
      </c>
      <c r="AL163" s="130">
        <v>737</v>
      </c>
      <c r="AM163" s="130">
        <v>387</v>
      </c>
      <c r="AN163" s="130">
        <v>19</v>
      </c>
      <c r="AO163" s="130">
        <v>1246</v>
      </c>
      <c r="AP163" s="130">
        <v>692</v>
      </c>
      <c r="AQ163" s="130">
        <v>0</v>
      </c>
      <c r="AR163" s="130">
        <v>0</v>
      </c>
      <c r="AS163" s="130">
        <v>116</v>
      </c>
      <c r="AT163" s="130">
        <v>143</v>
      </c>
      <c r="AU163" s="130">
        <v>435</v>
      </c>
    </row>
    <row r="164" spans="1:47" ht="16.8">
      <c r="A164" s="131" t="s">
        <v>797</v>
      </c>
      <c r="B164" s="130">
        <v>532</v>
      </c>
      <c r="C164" s="130">
        <v>247</v>
      </c>
      <c r="D164" s="130">
        <v>206</v>
      </c>
      <c r="E164" s="130">
        <v>326</v>
      </c>
      <c r="F164" s="130">
        <v>164</v>
      </c>
      <c r="G164" s="130">
        <v>214</v>
      </c>
      <c r="H164" s="130">
        <v>58</v>
      </c>
      <c r="I164" s="130">
        <v>96</v>
      </c>
      <c r="J164" s="130">
        <v>488</v>
      </c>
      <c r="K164" s="130">
        <v>46</v>
      </c>
      <c r="L164" s="130">
        <v>22</v>
      </c>
      <c r="M164" s="130">
        <v>24</v>
      </c>
      <c r="N164" s="130">
        <v>63</v>
      </c>
      <c r="O164" s="130">
        <v>0</v>
      </c>
      <c r="P164" s="130">
        <v>83</v>
      </c>
      <c r="Q164" s="130">
        <v>82</v>
      </c>
      <c r="R164" s="130">
        <v>149</v>
      </c>
      <c r="S164" s="130">
        <v>162</v>
      </c>
      <c r="T164" s="130">
        <v>15</v>
      </c>
      <c r="U164" s="130">
        <v>39</v>
      </c>
      <c r="V164" s="130">
        <v>707</v>
      </c>
      <c r="W164" s="130">
        <v>20</v>
      </c>
      <c r="X164" s="130">
        <v>3</v>
      </c>
      <c r="Y164" s="130">
        <v>4</v>
      </c>
      <c r="Z164" s="130">
        <v>48</v>
      </c>
      <c r="AA164" s="130">
        <v>10</v>
      </c>
      <c r="AB164" s="130">
        <v>35</v>
      </c>
      <c r="AC164" s="130">
        <v>48</v>
      </c>
      <c r="AD164" s="130">
        <v>47</v>
      </c>
      <c r="AE164" s="130">
        <v>22</v>
      </c>
      <c r="AF164" s="130">
        <v>18</v>
      </c>
      <c r="AG164" s="130">
        <v>115</v>
      </c>
      <c r="AH164" s="130">
        <v>8</v>
      </c>
      <c r="AI164" s="130">
        <v>81</v>
      </c>
      <c r="AJ164" s="130">
        <v>37</v>
      </c>
      <c r="AK164" s="130">
        <v>75</v>
      </c>
      <c r="AL164" s="130">
        <v>328</v>
      </c>
      <c r="AM164" s="130">
        <v>39</v>
      </c>
      <c r="AN164" s="130">
        <v>1</v>
      </c>
      <c r="AO164" s="130">
        <v>386</v>
      </c>
      <c r="AP164" s="130">
        <v>238</v>
      </c>
      <c r="AQ164" s="130">
        <v>0</v>
      </c>
      <c r="AR164" s="130">
        <v>0</v>
      </c>
      <c r="AS164" s="130">
        <v>21</v>
      </c>
      <c r="AT164" s="130">
        <v>23</v>
      </c>
      <c r="AU164" s="130">
        <v>146</v>
      </c>
    </row>
    <row r="165" spans="1:47" ht="16.8">
      <c r="A165" s="131" t="s">
        <v>813</v>
      </c>
      <c r="B165" s="130">
        <v>881</v>
      </c>
      <c r="C165" s="130">
        <v>440</v>
      </c>
      <c r="D165" s="130">
        <v>422</v>
      </c>
      <c r="E165" s="130">
        <v>459</v>
      </c>
      <c r="F165" s="130">
        <v>281</v>
      </c>
      <c r="G165" s="130">
        <v>363</v>
      </c>
      <c r="H165" s="130">
        <v>107</v>
      </c>
      <c r="I165" s="130">
        <v>130</v>
      </c>
      <c r="J165" s="130">
        <v>788</v>
      </c>
      <c r="K165" s="130">
        <v>72</v>
      </c>
      <c r="L165" s="130">
        <v>36</v>
      </c>
      <c r="M165" s="130">
        <v>69</v>
      </c>
      <c r="N165" s="130">
        <v>109</v>
      </c>
      <c r="O165" s="130">
        <v>0</v>
      </c>
      <c r="P165" s="130">
        <v>113</v>
      </c>
      <c r="Q165" s="130">
        <v>113</v>
      </c>
      <c r="R165" s="130">
        <v>237</v>
      </c>
      <c r="S165" s="130">
        <v>287</v>
      </c>
      <c r="T165" s="130">
        <v>46</v>
      </c>
      <c r="U165" s="130">
        <v>82</v>
      </c>
      <c r="V165" s="130">
        <v>1182</v>
      </c>
      <c r="W165" s="130">
        <v>77</v>
      </c>
      <c r="X165" s="130">
        <v>10</v>
      </c>
      <c r="Y165" s="130">
        <v>11</v>
      </c>
      <c r="Z165" s="130">
        <v>108</v>
      </c>
      <c r="AA165" s="130">
        <v>7</v>
      </c>
      <c r="AB165" s="130">
        <v>47</v>
      </c>
      <c r="AC165" s="130">
        <v>73</v>
      </c>
      <c r="AD165" s="130">
        <v>89</v>
      </c>
      <c r="AE165" s="130">
        <v>33</v>
      </c>
      <c r="AF165" s="130">
        <v>31</v>
      </c>
      <c r="AG165" s="130">
        <v>193</v>
      </c>
      <c r="AH165" s="130">
        <v>12</v>
      </c>
      <c r="AI165" s="130">
        <v>80</v>
      </c>
      <c r="AJ165" s="130">
        <v>72</v>
      </c>
      <c r="AK165" s="130">
        <v>196</v>
      </c>
      <c r="AL165" s="130">
        <v>458</v>
      </c>
      <c r="AM165" s="130">
        <v>69</v>
      </c>
      <c r="AN165" s="130">
        <v>9</v>
      </c>
      <c r="AO165" s="130">
        <v>659</v>
      </c>
      <c r="AP165" s="130">
        <v>380</v>
      </c>
      <c r="AQ165" s="130">
        <v>0</v>
      </c>
      <c r="AR165" s="130">
        <v>0</v>
      </c>
      <c r="AS165" s="130">
        <v>53</v>
      </c>
      <c r="AT165" s="130">
        <v>56</v>
      </c>
      <c r="AU165" s="130">
        <v>222</v>
      </c>
    </row>
    <row r="166" spans="1:47" ht="16.8">
      <c r="A166" s="131" t="s">
        <v>812</v>
      </c>
      <c r="B166" s="130">
        <v>719</v>
      </c>
      <c r="C166" s="130">
        <v>396</v>
      </c>
      <c r="D166" s="130">
        <v>330</v>
      </c>
      <c r="E166" s="130">
        <v>389</v>
      </c>
      <c r="F166" s="130">
        <v>190</v>
      </c>
      <c r="G166" s="130">
        <v>286</v>
      </c>
      <c r="H166" s="130">
        <v>93</v>
      </c>
      <c r="I166" s="130">
        <v>150</v>
      </c>
      <c r="J166" s="130">
        <v>653</v>
      </c>
      <c r="K166" s="130">
        <v>85</v>
      </c>
      <c r="L166" s="130">
        <v>48</v>
      </c>
      <c r="M166" s="130">
        <v>100</v>
      </c>
      <c r="N166" s="130">
        <v>100</v>
      </c>
      <c r="O166" s="130">
        <v>0</v>
      </c>
      <c r="P166" s="130">
        <v>77</v>
      </c>
      <c r="Q166" s="130">
        <v>77</v>
      </c>
      <c r="R166" s="130">
        <v>187</v>
      </c>
      <c r="S166" s="130">
        <v>263</v>
      </c>
      <c r="T166" s="130">
        <v>41</v>
      </c>
      <c r="U166" s="130">
        <v>72</v>
      </c>
      <c r="V166" s="130">
        <v>1071</v>
      </c>
      <c r="W166" s="130">
        <v>56</v>
      </c>
      <c r="X166" s="130">
        <v>6</v>
      </c>
      <c r="Y166" s="130">
        <v>2</v>
      </c>
      <c r="Z166" s="130">
        <v>73</v>
      </c>
      <c r="AA166" s="130">
        <v>11</v>
      </c>
      <c r="AB166" s="130">
        <v>27</v>
      </c>
      <c r="AC166" s="130">
        <v>50</v>
      </c>
      <c r="AD166" s="130">
        <v>81</v>
      </c>
      <c r="AE166" s="130">
        <v>31</v>
      </c>
      <c r="AF166" s="130">
        <v>41</v>
      </c>
      <c r="AG166" s="130">
        <v>140</v>
      </c>
      <c r="AH166" s="130">
        <v>10</v>
      </c>
      <c r="AI166" s="130">
        <v>73</v>
      </c>
      <c r="AJ166" s="130">
        <v>78</v>
      </c>
      <c r="AK166" s="130">
        <v>138</v>
      </c>
      <c r="AL166" s="130">
        <v>361</v>
      </c>
      <c r="AM166" s="130">
        <v>44</v>
      </c>
      <c r="AN166" s="130">
        <v>15</v>
      </c>
      <c r="AO166" s="130">
        <v>545</v>
      </c>
      <c r="AP166" s="130">
        <v>299</v>
      </c>
      <c r="AQ166" s="130">
        <v>1</v>
      </c>
      <c r="AR166" s="130">
        <v>0</v>
      </c>
      <c r="AS166" s="130">
        <v>52</v>
      </c>
      <c r="AT166" s="130">
        <v>83</v>
      </c>
      <c r="AU166" s="130">
        <v>174</v>
      </c>
    </row>
    <row r="167" spans="1:47" ht="16.8">
      <c r="A167" s="131" t="s">
        <v>815</v>
      </c>
      <c r="B167" s="130">
        <v>1232</v>
      </c>
      <c r="C167" s="130">
        <v>614</v>
      </c>
      <c r="D167" s="130">
        <v>503</v>
      </c>
      <c r="E167" s="130">
        <v>729</v>
      </c>
      <c r="F167" s="130">
        <v>339</v>
      </c>
      <c r="G167" s="130">
        <v>560</v>
      </c>
      <c r="H167" s="130">
        <v>133</v>
      </c>
      <c r="I167" s="130">
        <v>200</v>
      </c>
      <c r="J167" s="130">
        <v>1128</v>
      </c>
      <c r="K167" s="130">
        <v>116</v>
      </c>
      <c r="L167" s="130">
        <v>45</v>
      </c>
      <c r="M167" s="130">
        <v>72</v>
      </c>
      <c r="N167" s="130">
        <v>115</v>
      </c>
      <c r="O167" s="130">
        <v>0</v>
      </c>
      <c r="P167" s="130">
        <v>209</v>
      </c>
      <c r="Q167" s="130">
        <v>161</v>
      </c>
      <c r="R167" s="130">
        <v>311</v>
      </c>
      <c r="S167" s="130">
        <v>420</v>
      </c>
      <c r="T167" s="130">
        <v>41</v>
      </c>
      <c r="U167" s="130">
        <v>83</v>
      </c>
      <c r="V167" s="130">
        <v>1577</v>
      </c>
      <c r="W167" s="130">
        <v>65</v>
      </c>
      <c r="X167" s="130">
        <v>8</v>
      </c>
      <c r="Y167" s="130">
        <v>4</v>
      </c>
      <c r="Z167" s="130">
        <v>129</v>
      </c>
      <c r="AA167" s="130">
        <v>25</v>
      </c>
      <c r="AB167" s="130">
        <v>73</v>
      </c>
      <c r="AC167" s="130">
        <v>139</v>
      </c>
      <c r="AD167" s="130">
        <v>115</v>
      </c>
      <c r="AE167" s="130">
        <v>53</v>
      </c>
      <c r="AF167" s="130">
        <v>41</v>
      </c>
      <c r="AG167" s="130">
        <v>304</v>
      </c>
      <c r="AH167" s="130">
        <v>13</v>
      </c>
      <c r="AI167" s="130">
        <v>141</v>
      </c>
      <c r="AJ167" s="130">
        <v>55</v>
      </c>
      <c r="AK167" s="130">
        <v>241</v>
      </c>
      <c r="AL167" s="130">
        <v>650</v>
      </c>
      <c r="AM167" s="130">
        <v>164</v>
      </c>
      <c r="AN167" s="130">
        <v>2</v>
      </c>
      <c r="AO167" s="130">
        <v>942</v>
      </c>
      <c r="AP167" s="130">
        <v>562</v>
      </c>
      <c r="AQ167" s="130">
        <v>0</v>
      </c>
      <c r="AR167" s="130">
        <v>0</v>
      </c>
      <c r="AS167" s="130">
        <v>49</v>
      </c>
      <c r="AT167" s="130">
        <v>59</v>
      </c>
      <c r="AU167" s="130">
        <v>290</v>
      </c>
    </row>
    <row r="168" spans="1:47" ht="16.8">
      <c r="A168" s="131" t="s">
        <v>799</v>
      </c>
      <c r="B168" s="130">
        <v>859</v>
      </c>
      <c r="C168" s="130">
        <v>432</v>
      </c>
      <c r="D168" s="130">
        <v>378</v>
      </c>
      <c r="E168" s="130">
        <v>481</v>
      </c>
      <c r="F168" s="130">
        <v>265</v>
      </c>
      <c r="G168" s="130">
        <v>370</v>
      </c>
      <c r="H168" s="130">
        <v>96</v>
      </c>
      <c r="I168" s="130">
        <v>128</v>
      </c>
      <c r="J168" s="130">
        <v>759</v>
      </c>
      <c r="K168" s="130">
        <v>91</v>
      </c>
      <c r="L168" s="130">
        <v>33</v>
      </c>
      <c r="M168" s="130">
        <v>70</v>
      </c>
      <c r="N168" s="130">
        <v>115</v>
      </c>
      <c r="O168" s="130">
        <v>0</v>
      </c>
      <c r="P168" s="130">
        <v>100</v>
      </c>
      <c r="Q168" s="130">
        <v>108</v>
      </c>
      <c r="R168" s="130">
        <v>193</v>
      </c>
      <c r="S168" s="130">
        <v>337</v>
      </c>
      <c r="T168" s="130">
        <v>26</v>
      </c>
      <c r="U168" s="130">
        <v>87</v>
      </c>
      <c r="V168" s="130">
        <v>1193</v>
      </c>
      <c r="W168" s="130">
        <v>40</v>
      </c>
      <c r="X168" s="130">
        <v>11</v>
      </c>
      <c r="Y168" s="130">
        <v>7</v>
      </c>
      <c r="Z168" s="130">
        <v>127</v>
      </c>
      <c r="AA168" s="130">
        <v>9</v>
      </c>
      <c r="AB168" s="130">
        <v>46</v>
      </c>
      <c r="AC168" s="130">
        <v>44</v>
      </c>
      <c r="AD168" s="130">
        <v>101</v>
      </c>
      <c r="AE168" s="130">
        <v>32</v>
      </c>
      <c r="AF168" s="130">
        <v>34</v>
      </c>
      <c r="AG168" s="130">
        <v>147</v>
      </c>
      <c r="AH168" s="130">
        <v>14</v>
      </c>
      <c r="AI168" s="130">
        <v>104</v>
      </c>
      <c r="AJ168" s="130">
        <v>83</v>
      </c>
      <c r="AK168" s="130">
        <v>6</v>
      </c>
      <c r="AL168" s="130">
        <v>698</v>
      </c>
      <c r="AM168" s="130">
        <v>26</v>
      </c>
      <c r="AN168" s="130">
        <v>5</v>
      </c>
      <c r="AO168" s="130">
        <v>672</v>
      </c>
      <c r="AP168" s="130">
        <v>402</v>
      </c>
      <c r="AQ168" s="130">
        <v>0</v>
      </c>
      <c r="AR168" s="130">
        <v>0</v>
      </c>
      <c r="AS168" s="130">
        <v>38</v>
      </c>
      <c r="AT168" s="130">
        <v>59</v>
      </c>
      <c r="AU168" s="130">
        <v>187</v>
      </c>
    </row>
    <row r="169" spans="1:47" ht="16.8">
      <c r="A169" s="131" t="s">
        <v>811</v>
      </c>
      <c r="B169" s="130">
        <v>1067</v>
      </c>
      <c r="C169" s="130">
        <v>505</v>
      </c>
      <c r="D169" s="130">
        <v>488</v>
      </c>
      <c r="E169" s="130">
        <v>579</v>
      </c>
      <c r="F169" s="130">
        <v>306</v>
      </c>
      <c r="G169" s="130">
        <v>435</v>
      </c>
      <c r="H169" s="130">
        <v>148</v>
      </c>
      <c r="I169" s="130">
        <v>178</v>
      </c>
      <c r="J169" s="130">
        <v>977</v>
      </c>
      <c r="K169" s="130">
        <v>80</v>
      </c>
      <c r="L169" s="130">
        <v>37</v>
      </c>
      <c r="M169" s="130">
        <v>51</v>
      </c>
      <c r="N169" s="130">
        <v>117</v>
      </c>
      <c r="O169" s="130">
        <v>0</v>
      </c>
      <c r="P169" s="130">
        <v>151</v>
      </c>
      <c r="Q169" s="130">
        <v>149</v>
      </c>
      <c r="R169" s="130">
        <v>286</v>
      </c>
      <c r="S169" s="130">
        <v>332</v>
      </c>
      <c r="T169" s="130">
        <v>40</v>
      </c>
      <c r="U169" s="130">
        <v>108</v>
      </c>
      <c r="V169" s="130">
        <v>1373</v>
      </c>
      <c r="W169" s="130">
        <v>76</v>
      </c>
      <c r="X169" s="130">
        <v>14</v>
      </c>
      <c r="Y169" s="130">
        <v>12</v>
      </c>
      <c r="Z169" s="130">
        <v>125</v>
      </c>
      <c r="AA169" s="130">
        <v>21</v>
      </c>
      <c r="AB169" s="130">
        <v>44</v>
      </c>
      <c r="AC169" s="130">
        <v>138</v>
      </c>
      <c r="AD169" s="130">
        <v>80</v>
      </c>
      <c r="AE169" s="130">
        <v>39</v>
      </c>
      <c r="AF169" s="130">
        <v>40</v>
      </c>
      <c r="AG169" s="130">
        <v>213</v>
      </c>
      <c r="AH169" s="130">
        <v>27</v>
      </c>
      <c r="AI169" s="130">
        <v>119</v>
      </c>
      <c r="AJ169" s="130">
        <v>59</v>
      </c>
      <c r="AK169" s="130">
        <v>239</v>
      </c>
      <c r="AL169" s="130">
        <v>622</v>
      </c>
      <c r="AM169" s="130">
        <v>72</v>
      </c>
      <c r="AN169" s="130">
        <v>13</v>
      </c>
      <c r="AO169" s="130">
        <v>822</v>
      </c>
      <c r="AP169" s="130">
        <v>497</v>
      </c>
      <c r="AQ169" s="130">
        <v>0</v>
      </c>
      <c r="AR169" s="130">
        <v>0</v>
      </c>
      <c r="AS169" s="130">
        <v>43</v>
      </c>
      <c r="AT169" s="130">
        <v>43</v>
      </c>
      <c r="AU169" s="130">
        <v>245</v>
      </c>
    </row>
    <row r="170" spans="1:47" ht="16.8">
      <c r="A170" s="131" t="s">
        <v>808</v>
      </c>
      <c r="B170" s="130">
        <v>1011</v>
      </c>
      <c r="C170" s="130">
        <v>496</v>
      </c>
      <c r="D170" s="130">
        <v>435</v>
      </c>
      <c r="E170" s="130">
        <v>576</v>
      </c>
      <c r="F170" s="130">
        <v>260</v>
      </c>
      <c r="G170" s="130">
        <v>455</v>
      </c>
      <c r="H170" s="130">
        <v>129</v>
      </c>
      <c r="I170" s="130">
        <v>167</v>
      </c>
      <c r="J170" s="130">
        <v>926</v>
      </c>
      <c r="K170" s="130">
        <v>87</v>
      </c>
      <c r="L170" s="130">
        <v>32</v>
      </c>
      <c r="M170" s="130">
        <v>54</v>
      </c>
      <c r="N170" s="130">
        <v>110</v>
      </c>
      <c r="O170" s="130">
        <v>1</v>
      </c>
      <c r="P170" s="130">
        <v>161</v>
      </c>
      <c r="Q170" s="130">
        <v>138</v>
      </c>
      <c r="R170" s="130">
        <v>262</v>
      </c>
      <c r="S170" s="130">
        <v>326</v>
      </c>
      <c r="T170" s="130">
        <v>29</v>
      </c>
      <c r="U170" s="130">
        <v>92</v>
      </c>
      <c r="V170" s="130">
        <v>1320</v>
      </c>
      <c r="W170" s="130">
        <v>76</v>
      </c>
      <c r="X170" s="130">
        <v>6</v>
      </c>
      <c r="Y170" s="130">
        <v>9</v>
      </c>
      <c r="Z170" s="130">
        <v>126</v>
      </c>
      <c r="AA170" s="130">
        <v>19</v>
      </c>
      <c r="AB170" s="130">
        <v>47</v>
      </c>
      <c r="AC170" s="130">
        <v>86</v>
      </c>
      <c r="AD170" s="130">
        <v>98</v>
      </c>
      <c r="AE170" s="130">
        <v>52</v>
      </c>
      <c r="AF170" s="130">
        <v>30</v>
      </c>
      <c r="AG170" s="130">
        <v>214</v>
      </c>
      <c r="AH170" s="130">
        <v>19</v>
      </c>
      <c r="AI170" s="130">
        <v>95</v>
      </c>
      <c r="AJ170" s="130">
        <v>73</v>
      </c>
      <c r="AK170" s="130">
        <v>203</v>
      </c>
      <c r="AL170" s="130">
        <v>530</v>
      </c>
      <c r="AM170" s="130">
        <v>138</v>
      </c>
      <c r="AN170" s="130">
        <v>7</v>
      </c>
      <c r="AO170" s="130">
        <v>775</v>
      </c>
      <c r="AP170" s="130">
        <v>492</v>
      </c>
      <c r="AQ170" s="130">
        <v>0</v>
      </c>
      <c r="AR170" s="130">
        <v>0</v>
      </c>
      <c r="AS170" s="130">
        <v>45</v>
      </c>
      <c r="AT170" s="130">
        <v>43</v>
      </c>
      <c r="AU170" s="130">
        <v>236</v>
      </c>
    </row>
    <row r="171" spans="1:47" ht="16.8">
      <c r="A171" s="131" t="s">
        <v>814</v>
      </c>
      <c r="B171" s="130">
        <v>1123</v>
      </c>
      <c r="C171" s="130">
        <v>622</v>
      </c>
      <c r="D171" s="130">
        <v>529</v>
      </c>
      <c r="E171" s="130">
        <v>594</v>
      </c>
      <c r="F171" s="130">
        <v>330</v>
      </c>
      <c r="G171" s="130">
        <v>459</v>
      </c>
      <c r="H171" s="130">
        <v>136</v>
      </c>
      <c r="I171" s="130">
        <v>198</v>
      </c>
      <c r="J171" s="130">
        <v>1027</v>
      </c>
      <c r="K171" s="130">
        <v>104</v>
      </c>
      <c r="L171" s="130">
        <v>44</v>
      </c>
      <c r="M171" s="130">
        <v>112</v>
      </c>
      <c r="N171" s="130">
        <v>150</v>
      </c>
      <c r="O171" s="130">
        <v>0</v>
      </c>
      <c r="P171" s="130">
        <v>113</v>
      </c>
      <c r="Q171" s="130">
        <v>123</v>
      </c>
      <c r="R171" s="130">
        <v>274</v>
      </c>
      <c r="S171" s="130">
        <v>443</v>
      </c>
      <c r="T171" s="130">
        <v>45</v>
      </c>
      <c r="U171" s="130">
        <v>120</v>
      </c>
      <c r="V171" s="130">
        <v>1645</v>
      </c>
      <c r="W171" s="130">
        <v>70</v>
      </c>
      <c r="X171" s="130">
        <v>10</v>
      </c>
      <c r="Y171" s="130">
        <v>9</v>
      </c>
      <c r="Z171" s="130">
        <v>140</v>
      </c>
      <c r="AA171" s="130">
        <v>15</v>
      </c>
      <c r="AB171" s="130">
        <v>61</v>
      </c>
      <c r="AC171" s="130">
        <v>84</v>
      </c>
      <c r="AD171" s="130">
        <v>155</v>
      </c>
      <c r="AE171" s="130">
        <v>50</v>
      </c>
      <c r="AF171" s="130">
        <v>59</v>
      </c>
      <c r="AG171" s="130">
        <v>218</v>
      </c>
      <c r="AH171" s="130">
        <v>13</v>
      </c>
      <c r="AI171" s="130">
        <v>95</v>
      </c>
      <c r="AJ171" s="130">
        <v>85</v>
      </c>
      <c r="AK171" s="130">
        <v>225</v>
      </c>
      <c r="AL171" s="130">
        <v>579</v>
      </c>
      <c r="AM171" s="130">
        <v>92</v>
      </c>
      <c r="AN171" s="130">
        <v>22</v>
      </c>
      <c r="AO171" s="130">
        <v>834</v>
      </c>
      <c r="AP171" s="130">
        <v>469</v>
      </c>
      <c r="AQ171" s="130">
        <v>1</v>
      </c>
      <c r="AR171" s="130">
        <v>0</v>
      </c>
      <c r="AS171" s="130">
        <v>65</v>
      </c>
      <c r="AT171" s="130">
        <v>91</v>
      </c>
      <c r="AU171" s="130">
        <v>289</v>
      </c>
    </row>
    <row r="172" spans="1:47" ht="16.8">
      <c r="A172" s="131" t="s">
        <v>798</v>
      </c>
      <c r="B172" s="130">
        <v>692</v>
      </c>
      <c r="C172" s="130">
        <v>357</v>
      </c>
      <c r="D172" s="130">
        <v>327</v>
      </c>
      <c r="E172" s="130">
        <v>365</v>
      </c>
      <c r="F172" s="130">
        <v>223</v>
      </c>
      <c r="G172" s="130">
        <v>312</v>
      </c>
      <c r="H172" s="130">
        <v>64</v>
      </c>
      <c r="I172" s="130">
        <v>93</v>
      </c>
      <c r="J172" s="130">
        <v>645</v>
      </c>
      <c r="K172" s="130">
        <v>57</v>
      </c>
      <c r="L172" s="130">
        <v>22</v>
      </c>
      <c r="M172" s="130">
        <v>53</v>
      </c>
      <c r="N172" s="130">
        <v>82</v>
      </c>
      <c r="O172" s="130">
        <v>0</v>
      </c>
      <c r="P172" s="130">
        <v>96</v>
      </c>
      <c r="Q172" s="130">
        <v>93</v>
      </c>
      <c r="R172" s="130">
        <v>191</v>
      </c>
      <c r="S172" s="130">
        <v>229</v>
      </c>
      <c r="T172" s="130">
        <v>22</v>
      </c>
      <c r="U172" s="130">
        <v>52</v>
      </c>
      <c r="V172" s="130">
        <v>912</v>
      </c>
      <c r="W172" s="130">
        <v>33</v>
      </c>
      <c r="X172" s="130">
        <v>3</v>
      </c>
      <c r="Y172" s="130">
        <v>5</v>
      </c>
      <c r="Z172" s="130">
        <v>80</v>
      </c>
      <c r="AA172" s="130">
        <v>12</v>
      </c>
      <c r="AB172" s="130">
        <v>43</v>
      </c>
      <c r="AC172" s="130">
        <v>54</v>
      </c>
      <c r="AD172" s="130">
        <v>84</v>
      </c>
      <c r="AE172" s="130">
        <v>31</v>
      </c>
      <c r="AF172" s="130">
        <v>19</v>
      </c>
      <c r="AG172" s="130">
        <v>149</v>
      </c>
      <c r="AH172" s="130">
        <v>7</v>
      </c>
      <c r="AI172" s="130">
        <v>69</v>
      </c>
      <c r="AJ172" s="130">
        <v>58</v>
      </c>
      <c r="AK172" s="130">
        <v>10</v>
      </c>
      <c r="AL172" s="130">
        <v>542</v>
      </c>
      <c r="AM172" s="130">
        <v>22</v>
      </c>
      <c r="AN172" s="130">
        <v>9</v>
      </c>
      <c r="AO172" s="130">
        <v>528</v>
      </c>
      <c r="AP172" s="130">
        <v>295</v>
      </c>
      <c r="AQ172" s="130">
        <v>0</v>
      </c>
      <c r="AR172" s="130">
        <v>0</v>
      </c>
      <c r="AS172" s="130">
        <v>34</v>
      </c>
      <c r="AT172" s="130">
        <v>41</v>
      </c>
      <c r="AU172" s="130">
        <v>164</v>
      </c>
    </row>
    <row r="173" spans="1:47" ht="16.8">
      <c r="A173" s="131" t="s">
        <v>800</v>
      </c>
      <c r="B173" s="130">
        <v>438</v>
      </c>
      <c r="C173" s="130">
        <v>197</v>
      </c>
      <c r="D173" s="130">
        <v>205</v>
      </c>
      <c r="E173" s="130">
        <v>233</v>
      </c>
      <c r="F173" s="130">
        <v>127</v>
      </c>
      <c r="G173" s="130">
        <v>194</v>
      </c>
      <c r="H173" s="130">
        <v>42</v>
      </c>
      <c r="I173" s="130">
        <v>75</v>
      </c>
      <c r="J173" s="130">
        <v>399</v>
      </c>
      <c r="K173" s="130">
        <v>35</v>
      </c>
      <c r="L173" s="130">
        <v>15</v>
      </c>
      <c r="M173" s="130">
        <v>19</v>
      </c>
      <c r="N173" s="130">
        <v>54</v>
      </c>
      <c r="O173" s="130">
        <v>0</v>
      </c>
      <c r="P173" s="130">
        <v>62</v>
      </c>
      <c r="Q173" s="130">
        <v>59</v>
      </c>
      <c r="R173" s="130">
        <v>112</v>
      </c>
      <c r="S173" s="130">
        <v>159</v>
      </c>
      <c r="T173" s="130">
        <v>10</v>
      </c>
      <c r="U173" s="130">
        <v>35</v>
      </c>
      <c r="V173" s="130">
        <v>573</v>
      </c>
      <c r="W173" s="130">
        <v>18</v>
      </c>
      <c r="X173" s="130">
        <v>2</v>
      </c>
      <c r="Y173" s="130">
        <v>3</v>
      </c>
      <c r="Z173" s="130">
        <v>39</v>
      </c>
      <c r="AA173" s="130">
        <v>9</v>
      </c>
      <c r="AB173" s="130">
        <v>37</v>
      </c>
      <c r="AC173" s="130">
        <v>31</v>
      </c>
      <c r="AD173" s="130">
        <v>53</v>
      </c>
      <c r="AE173" s="130">
        <v>16</v>
      </c>
      <c r="AF173" s="130">
        <v>9</v>
      </c>
      <c r="AG173" s="130">
        <v>100</v>
      </c>
      <c r="AH173" s="130">
        <v>8</v>
      </c>
      <c r="AI173" s="130">
        <v>43</v>
      </c>
      <c r="AJ173" s="130">
        <v>44</v>
      </c>
      <c r="AK173" s="130">
        <v>8</v>
      </c>
      <c r="AL173" s="130">
        <v>365</v>
      </c>
      <c r="AM173" s="130">
        <v>12</v>
      </c>
      <c r="AN173" s="130">
        <v>1</v>
      </c>
      <c r="AO173" s="130">
        <v>351</v>
      </c>
      <c r="AP173" s="130">
        <v>229</v>
      </c>
      <c r="AQ173" s="130">
        <v>0</v>
      </c>
      <c r="AR173" s="130">
        <v>0</v>
      </c>
      <c r="AS173" s="130">
        <v>23</v>
      </c>
      <c r="AT173" s="130">
        <v>16</v>
      </c>
      <c r="AU173" s="130">
        <v>87</v>
      </c>
    </row>
    <row r="174" spans="1:47" ht="16.8">
      <c r="A174" s="131" t="s">
        <v>795</v>
      </c>
      <c r="B174" s="130">
        <v>138</v>
      </c>
      <c r="C174" s="130">
        <v>65</v>
      </c>
      <c r="D174" s="130">
        <v>61</v>
      </c>
      <c r="E174" s="130">
        <v>77</v>
      </c>
      <c r="F174" s="130">
        <v>36</v>
      </c>
      <c r="G174" s="130">
        <v>64</v>
      </c>
      <c r="H174" s="130">
        <v>16</v>
      </c>
      <c r="I174" s="130">
        <v>22</v>
      </c>
      <c r="J174" s="130">
        <v>129</v>
      </c>
      <c r="K174" s="130">
        <v>11</v>
      </c>
      <c r="L174" s="130">
        <v>2</v>
      </c>
      <c r="M174" s="130">
        <v>5</v>
      </c>
      <c r="N174" s="130">
        <v>15</v>
      </c>
      <c r="O174" s="130">
        <v>0</v>
      </c>
      <c r="P174" s="130">
        <v>29</v>
      </c>
      <c r="Q174" s="130">
        <v>21</v>
      </c>
      <c r="R174" s="130">
        <v>40</v>
      </c>
      <c r="S174" s="130">
        <v>39</v>
      </c>
      <c r="T174" s="130">
        <v>3</v>
      </c>
      <c r="U174" s="130">
        <v>6</v>
      </c>
      <c r="V174" s="130">
        <v>175</v>
      </c>
      <c r="W174" s="130">
        <v>7</v>
      </c>
      <c r="X174" s="130">
        <v>0</v>
      </c>
      <c r="Y174" s="130">
        <v>3</v>
      </c>
      <c r="Z174" s="130">
        <v>21</v>
      </c>
      <c r="AA174" s="130">
        <v>4</v>
      </c>
      <c r="AB174" s="130">
        <v>8</v>
      </c>
      <c r="AC174" s="130">
        <v>10</v>
      </c>
      <c r="AD174" s="130">
        <v>20</v>
      </c>
      <c r="AE174" s="130">
        <v>5</v>
      </c>
      <c r="AF174" s="130">
        <v>4</v>
      </c>
      <c r="AG174" s="130">
        <v>23</v>
      </c>
      <c r="AH174" s="130">
        <v>2</v>
      </c>
      <c r="AI174" s="130">
        <v>14</v>
      </c>
      <c r="AJ174" s="130">
        <v>11</v>
      </c>
      <c r="AK174" s="130">
        <v>26</v>
      </c>
      <c r="AL174" s="130">
        <v>82</v>
      </c>
      <c r="AM174" s="130">
        <v>17</v>
      </c>
      <c r="AN174" s="130">
        <v>1</v>
      </c>
      <c r="AO174" s="130">
        <v>100</v>
      </c>
      <c r="AP174" s="130">
        <v>63</v>
      </c>
      <c r="AQ174" s="130">
        <v>0</v>
      </c>
      <c r="AR174" s="130">
        <v>0</v>
      </c>
      <c r="AS174" s="130">
        <v>5</v>
      </c>
      <c r="AT174" s="130">
        <v>5</v>
      </c>
      <c r="AU174" s="130">
        <v>38</v>
      </c>
    </row>
    <row r="175" spans="1:47" ht="16.8">
      <c r="A175" s="131" t="s">
        <v>794</v>
      </c>
      <c r="B175" s="130">
        <v>1005</v>
      </c>
      <c r="C175" s="130">
        <v>547</v>
      </c>
      <c r="D175" s="130">
        <v>425</v>
      </c>
      <c r="E175" s="130">
        <v>580</v>
      </c>
      <c r="F175" s="130">
        <v>311</v>
      </c>
      <c r="G175" s="130">
        <v>406</v>
      </c>
      <c r="H175" s="130">
        <v>110</v>
      </c>
      <c r="I175" s="130">
        <v>178</v>
      </c>
      <c r="J175" s="130">
        <v>905</v>
      </c>
      <c r="K175" s="130">
        <v>98</v>
      </c>
      <c r="L175" s="130">
        <v>43</v>
      </c>
      <c r="M175" s="130">
        <v>64</v>
      </c>
      <c r="N175" s="130">
        <v>122</v>
      </c>
      <c r="O175" s="130">
        <v>0</v>
      </c>
      <c r="P175" s="130">
        <v>147</v>
      </c>
      <c r="Q175" s="130">
        <v>121</v>
      </c>
      <c r="R175" s="130">
        <v>239</v>
      </c>
      <c r="S175" s="130">
        <v>354</v>
      </c>
      <c r="T175" s="130">
        <v>49</v>
      </c>
      <c r="U175" s="130">
        <v>90</v>
      </c>
      <c r="V175" s="130">
        <v>1367</v>
      </c>
      <c r="W175" s="130">
        <v>42</v>
      </c>
      <c r="X175" s="130">
        <v>4</v>
      </c>
      <c r="Y175" s="130">
        <v>13</v>
      </c>
      <c r="Z175" s="130">
        <v>135</v>
      </c>
      <c r="AA175" s="130">
        <v>16</v>
      </c>
      <c r="AB175" s="130">
        <v>57</v>
      </c>
      <c r="AC175" s="130">
        <v>81</v>
      </c>
      <c r="AD175" s="130">
        <v>95</v>
      </c>
      <c r="AE175" s="130">
        <v>43</v>
      </c>
      <c r="AF175" s="130">
        <v>38</v>
      </c>
      <c r="AG175" s="130">
        <v>232</v>
      </c>
      <c r="AH175" s="130">
        <v>9</v>
      </c>
      <c r="AI175" s="130">
        <v>93</v>
      </c>
      <c r="AJ175" s="130">
        <v>68</v>
      </c>
      <c r="AK175" s="130">
        <v>142</v>
      </c>
      <c r="AL175" s="130">
        <v>570</v>
      </c>
      <c r="AM175" s="130">
        <v>120</v>
      </c>
      <c r="AN175" s="130">
        <v>11</v>
      </c>
      <c r="AO175" s="130">
        <v>725</v>
      </c>
      <c r="AP175" s="130">
        <v>426</v>
      </c>
      <c r="AQ175" s="130">
        <v>0</v>
      </c>
      <c r="AR175" s="130">
        <v>0</v>
      </c>
      <c r="AS175" s="130">
        <v>47</v>
      </c>
      <c r="AT175" s="130">
        <v>53</v>
      </c>
      <c r="AU175" s="130">
        <v>280</v>
      </c>
    </row>
    <row r="176" spans="1:47" ht="16.8">
      <c r="A176" s="131" t="s">
        <v>793</v>
      </c>
      <c r="B176" s="130">
        <v>904</v>
      </c>
      <c r="C176" s="130">
        <v>477</v>
      </c>
      <c r="D176" s="130">
        <v>377</v>
      </c>
      <c r="E176" s="130">
        <v>527</v>
      </c>
      <c r="F176" s="130">
        <v>212</v>
      </c>
      <c r="G176" s="130">
        <v>374</v>
      </c>
      <c r="H176" s="130">
        <v>123</v>
      </c>
      <c r="I176" s="130">
        <v>195</v>
      </c>
      <c r="J176" s="130">
        <v>791</v>
      </c>
      <c r="K176" s="130">
        <v>104</v>
      </c>
      <c r="L176" s="130">
        <v>44</v>
      </c>
      <c r="M176" s="130">
        <v>63</v>
      </c>
      <c r="N176" s="130">
        <v>95</v>
      </c>
      <c r="O176" s="130">
        <v>0</v>
      </c>
      <c r="P176" s="130">
        <v>158</v>
      </c>
      <c r="Q176" s="130">
        <v>103</v>
      </c>
      <c r="R176" s="130">
        <v>202</v>
      </c>
      <c r="S176" s="130">
        <v>323</v>
      </c>
      <c r="T176" s="130">
        <v>49</v>
      </c>
      <c r="U176" s="130">
        <v>67</v>
      </c>
      <c r="V176" s="130">
        <v>1244</v>
      </c>
      <c r="W176" s="130">
        <v>81</v>
      </c>
      <c r="X176" s="130">
        <v>4</v>
      </c>
      <c r="Y176" s="130">
        <v>9</v>
      </c>
      <c r="Z176" s="130">
        <v>120</v>
      </c>
      <c r="AA176" s="130">
        <v>11</v>
      </c>
      <c r="AB176" s="130">
        <v>38</v>
      </c>
      <c r="AC176" s="130">
        <v>93</v>
      </c>
      <c r="AD176" s="130">
        <v>86</v>
      </c>
      <c r="AE176" s="130">
        <v>35</v>
      </c>
      <c r="AF176" s="130">
        <v>32</v>
      </c>
      <c r="AG176" s="130">
        <v>183</v>
      </c>
      <c r="AH176" s="130">
        <v>19</v>
      </c>
      <c r="AI176" s="130">
        <v>86</v>
      </c>
      <c r="AJ176" s="130">
        <v>52</v>
      </c>
      <c r="AK176" s="130">
        <v>152</v>
      </c>
      <c r="AL176" s="130">
        <v>523</v>
      </c>
      <c r="AM176" s="130">
        <v>99</v>
      </c>
      <c r="AN176" s="130">
        <v>7</v>
      </c>
      <c r="AO176" s="130">
        <v>712</v>
      </c>
      <c r="AP176" s="130">
        <v>414</v>
      </c>
      <c r="AQ176" s="130">
        <v>0</v>
      </c>
      <c r="AR176" s="130">
        <v>1</v>
      </c>
      <c r="AS176" s="130">
        <v>52</v>
      </c>
      <c r="AT176" s="130">
        <v>58</v>
      </c>
      <c r="AU176" s="130">
        <v>192</v>
      </c>
    </row>
    <row r="177" spans="1:47" ht="16.8">
      <c r="A177" s="131" t="s">
        <v>802</v>
      </c>
      <c r="B177" s="130">
        <v>1028</v>
      </c>
      <c r="C177" s="130">
        <v>540</v>
      </c>
      <c r="D177" s="130">
        <v>490</v>
      </c>
      <c r="E177" s="130">
        <v>538</v>
      </c>
      <c r="F177" s="130">
        <v>269</v>
      </c>
      <c r="G177" s="130">
        <v>461</v>
      </c>
      <c r="H177" s="130">
        <v>140</v>
      </c>
      <c r="I177" s="130">
        <v>158</v>
      </c>
      <c r="J177" s="130">
        <v>911</v>
      </c>
      <c r="K177" s="130">
        <v>128</v>
      </c>
      <c r="L177" s="130">
        <v>59</v>
      </c>
      <c r="M177" s="130">
        <v>91</v>
      </c>
      <c r="N177" s="130">
        <v>125</v>
      </c>
      <c r="O177" s="130">
        <v>0</v>
      </c>
      <c r="P177" s="130">
        <v>145</v>
      </c>
      <c r="Q177" s="130">
        <v>115</v>
      </c>
      <c r="R177" s="130">
        <v>243</v>
      </c>
      <c r="S177" s="130">
        <v>385</v>
      </c>
      <c r="T177" s="130">
        <v>36</v>
      </c>
      <c r="U177" s="130">
        <v>100</v>
      </c>
      <c r="V177" s="130">
        <v>1412</v>
      </c>
      <c r="W177" s="130">
        <v>58</v>
      </c>
      <c r="X177" s="130">
        <v>9</v>
      </c>
      <c r="Y177" s="130">
        <v>10</v>
      </c>
      <c r="Z177" s="130">
        <v>127</v>
      </c>
      <c r="AA177" s="130">
        <v>12</v>
      </c>
      <c r="AB177" s="130">
        <v>60</v>
      </c>
      <c r="AC177" s="130">
        <v>70</v>
      </c>
      <c r="AD177" s="130">
        <v>126</v>
      </c>
      <c r="AE177" s="130">
        <v>31</v>
      </c>
      <c r="AF177" s="130">
        <v>47</v>
      </c>
      <c r="AG177" s="130">
        <v>209</v>
      </c>
      <c r="AH177" s="130">
        <v>8</v>
      </c>
      <c r="AI177" s="130">
        <v>102</v>
      </c>
      <c r="AJ177" s="130">
        <v>103</v>
      </c>
      <c r="AK177" s="130">
        <v>119</v>
      </c>
      <c r="AL177" s="130">
        <v>589</v>
      </c>
      <c r="AM177" s="130">
        <v>140</v>
      </c>
      <c r="AN177" s="130">
        <v>16</v>
      </c>
      <c r="AO177" s="130">
        <v>797</v>
      </c>
      <c r="AP177" s="130">
        <v>460</v>
      </c>
      <c r="AQ177" s="130">
        <v>0</v>
      </c>
      <c r="AR177" s="130">
        <v>0</v>
      </c>
      <c r="AS177" s="130">
        <v>76</v>
      </c>
      <c r="AT177" s="130">
        <v>79</v>
      </c>
      <c r="AU177" s="130">
        <v>231</v>
      </c>
    </row>
    <row r="178" spans="1:47" ht="16.8">
      <c r="A178" s="131" t="s">
        <v>4105</v>
      </c>
      <c r="B178" s="130">
        <v>643</v>
      </c>
      <c r="C178" s="130">
        <v>372</v>
      </c>
      <c r="D178" s="130">
        <v>285</v>
      </c>
      <c r="E178" s="130">
        <v>358</v>
      </c>
      <c r="F178" s="130">
        <v>224</v>
      </c>
      <c r="G178" s="130">
        <v>250</v>
      </c>
      <c r="H178" s="130">
        <v>73</v>
      </c>
      <c r="I178" s="130">
        <v>96</v>
      </c>
      <c r="J178" s="130">
        <v>569</v>
      </c>
      <c r="K178" s="130">
        <v>72</v>
      </c>
      <c r="L178" s="130">
        <v>23</v>
      </c>
      <c r="M178" s="130">
        <v>54</v>
      </c>
      <c r="N178" s="130">
        <v>93</v>
      </c>
      <c r="O178" s="130">
        <v>0</v>
      </c>
      <c r="P178" s="130">
        <v>76</v>
      </c>
      <c r="Q178" s="130">
        <v>62</v>
      </c>
      <c r="R178" s="130">
        <v>136</v>
      </c>
      <c r="S178" s="130">
        <v>239</v>
      </c>
      <c r="T178" s="130">
        <v>38</v>
      </c>
      <c r="U178" s="130">
        <v>80</v>
      </c>
      <c r="V178" s="130">
        <v>935</v>
      </c>
      <c r="W178" s="130">
        <v>31</v>
      </c>
      <c r="X178" s="130">
        <v>0</v>
      </c>
      <c r="Y178" s="130">
        <v>4</v>
      </c>
      <c r="Z178" s="130">
        <v>96</v>
      </c>
      <c r="AA178" s="130">
        <v>8</v>
      </c>
      <c r="AB178" s="130">
        <v>24</v>
      </c>
      <c r="AC178" s="130">
        <v>52</v>
      </c>
      <c r="AD178" s="130">
        <v>103</v>
      </c>
      <c r="AE178" s="130">
        <v>21</v>
      </c>
      <c r="AF178" s="130">
        <v>16</v>
      </c>
      <c r="AG178" s="130">
        <v>114</v>
      </c>
      <c r="AH178" s="130">
        <v>4</v>
      </c>
      <c r="AI178" s="130">
        <v>65</v>
      </c>
      <c r="AJ178" s="130">
        <v>54</v>
      </c>
      <c r="AK178" s="130">
        <v>3</v>
      </c>
      <c r="AL178" s="130">
        <v>496</v>
      </c>
      <c r="AM178" s="130">
        <v>9</v>
      </c>
      <c r="AN178" s="130">
        <v>9</v>
      </c>
      <c r="AO178" s="130">
        <v>489</v>
      </c>
      <c r="AP178" s="130">
        <v>255</v>
      </c>
      <c r="AQ178" s="130">
        <v>0</v>
      </c>
      <c r="AR178" s="130">
        <v>0</v>
      </c>
      <c r="AS178" s="130">
        <v>38</v>
      </c>
      <c r="AT178" s="130">
        <v>49</v>
      </c>
      <c r="AU178" s="130">
        <v>154</v>
      </c>
    </row>
    <row r="179" spans="1:47" ht="16.8">
      <c r="A179" s="131" t="s">
        <v>738</v>
      </c>
      <c r="B179" s="130">
        <v>1748</v>
      </c>
      <c r="C179" s="130">
        <v>1043</v>
      </c>
      <c r="D179" s="130">
        <v>958</v>
      </c>
      <c r="E179" s="130">
        <v>790</v>
      </c>
      <c r="F179" s="130">
        <v>568</v>
      </c>
      <c r="G179" s="130">
        <v>788</v>
      </c>
      <c r="H179" s="130">
        <v>173</v>
      </c>
      <c r="I179" s="130">
        <v>219</v>
      </c>
      <c r="J179" s="130">
        <v>1551</v>
      </c>
      <c r="K179" s="130">
        <v>221</v>
      </c>
      <c r="L179" s="130">
        <v>90</v>
      </c>
      <c r="M179" s="130">
        <v>260</v>
      </c>
      <c r="N179" s="130">
        <v>250</v>
      </c>
      <c r="O179" s="130">
        <v>481</v>
      </c>
      <c r="P179" s="130">
        <v>256</v>
      </c>
      <c r="Q179" s="130">
        <v>184</v>
      </c>
      <c r="R179" s="130">
        <v>368</v>
      </c>
      <c r="S179" s="130">
        <v>588</v>
      </c>
      <c r="T179" s="130">
        <v>71</v>
      </c>
      <c r="U179" s="130">
        <v>266</v>
      </c>
      <c r="V179" s="130">
        <v>2605</v>
      </c>
      <c r="W179" s="130">
        <v>73</v>
      </c>
      <c r="X179" s="130">
        <v>9</v>
      </c>
      <c r="Y179" s="130">
        <v>12</v>
      </c>
      <c r="Z179" s="130">
        <v>202</v>
      </c>
      <c r="AA179" s="130">
        <v>26</v>
      </c>
      <c r="AB179" s="130">
        <v>125</v>
      </c>
      <c r="AC179" s="130">
        <v>137</v>
      </c>
      <c r="AD179" s="130">
        <v>182</v>
      </c>
      <c r="AE179" s="130">
        <v>69</v>
      </c>
      <c r="AF179" s="130">
        <v>62</v>
      </c>
      <c r="AG179" s="130">
        <v>368</v>
      </c>
      <c r="AH179" s="130">
        <v>22</v>
      </c>
      <c r="AI179" s="130">
        <v>154</v>
      </c>
      <c r="AJ179" s="130">
        <v>190</v>
      </c>
      <c r="AK179" s="130">
        <v>19</v>
      </c>
      <c r="AL179" s="130">
        <v>1259</v>
      </c>
      <c r="AM179" s="130">
        <v>71</v>
      </c>
      <c r="AN179" s="130">
        <v>32</v>
      </c>
      <c r="AO179" s="130">
        <v>1281</v>
      </c>
      <c r="AP179" s="130">
        <v>627</v>
      </c>
      <c r="AQ179" s="130">
        <v>0</v>
      </c>
      <c r="AR179" s="130">
        <v>0</v>
      </c>
      <c r="AS179" s="130">
        <v>112</v>
      </c>
      <c r="AT179" s="130">
        <v>216</v>
      </c>
      <c r="AU179" s="130">
        <v>467</v>
      </c>
    </row>
    <row r="180" spans="1:47" ht="16.8">
      <c r="A180" s="131" t="s">
        <v>803</v>
      </c>
      <c r="B180" s="130">
        <v>5706</v>
      </c>
      <c r="C180" s="130">
        <v>3204</v>
      </c>
      <c r="D180" s="130">
        <v>2861</v>
      </c>
      <c r="E180" s="130">
        <v>2845</v>
      </c>
      <c r="F180" s="130">
        <v>1933</v>
      </c>
      <c r="G180" s="130">
        <v>2476</v>
      </c>
      <c r="H180" s="130">
        <v>621</v>
      </c>
      <c r="I180" s="130">
        <v>676</v>
      </c>
      <c r="J180" s="130">
        <v>5090</v>
      </c>
      <c r="K180" s="130">
        <v>594</v>
      </c>
      <c r="L180" s="130">
        <v>220</v>
      </c>
      <c r="M180" s="130">
        <v>682</v>
      </c>
      <c r="N180" s="130">
        <v>667</v>
      </c>
      <c r="O180" s="130">
        <v>851</v>
      </c>
      <c r="P180" s="130">
        <v>879</v>
      </c>
      <c r="Q180" s="130">
        <v>664</v>
      </c>
      <c r="R180" s="130">
        <v>1407</v>
      </c>
      <c r="S180" s="130">
        <v>1942</v>
      </c>
      <c r="T180" s="130">
        <v>259</v>
      </c>
      <c r="U180" s="130">
        <v>521</v>
      </c>
      <c r="V180" s="130">
        <v>7804</v>
      </c>
      <c r="W180" s="130">
        <v>145</v>
      </c>
      <c r="X180" s="130">
        <v>36</v>
      </c>
      <c r="Y180" s="130">
        <v>41</v>
      </c>
      <c r="Z180" s="130">
        <v>736</v>
      </c>
      <c r="AA180" s="130">
        <v>101</v>
      </c>
      <c r="AB180" s="130">
        <v>471</v>
      </c>
      <c r="AC180" s="130">
        <v>499</v>
      </c>
      <c r="AD180" s="130">
        <v>584</v>
      </c>
      <c r="AE180" s="130">
        <v>254</v>
      </c>
      <c r="AF180" s="130">
        <v>166</v>
      </c>
      <c r="AG180" s="130">
        <v>1176</v>
      </c>
      <c r="AH180" s="130">
        <v>59</v>
      </c>
      <c r="AI180" s="130">
        <v>558</v>
      </c>
      <c r="AJ180" s="130">
        <v>484</v>
      </c>
      <c r="AK180" s="130">
        <v>636</v>
      </c>
      <c r="AL180" s="130">
        <v>2991</v>
      </c>
      <c r="AM180" s="130">
        <v>836</v>
      </c>
      <c r="AN180" s="130">
        <v>83</v>
      </c>
      <c r="AO180" s="130">
        <v>4090</v>
      </c>
      <c r="AP180" s="130">
        <v>2212</v>
      </c>
      <c r="AQ180" s="130">
        <v>1</v>
      </c>
      <c r="AR180" s="130">
        <v>1</v>
      </c>
      <c r="AS180" s="130">
        <v>270</v>
      </c>
      <c r="AT180" s="130">
        <v>575</v>
      </c>
      <c r="AU180" s="130">
        <v>1616</v>
      </c>
    </row>
    <row r="181" spans="1:47" ht="16.8">
      <c r="A181" s="131" t="s">
        <v>763</v>
      </c>
      <c r="B181" s="130">
        <v>1082</v>
      </c>
      <c r="C181" s="130">
        <v>640</v>
      </c>
      <c r="D181" s="130">
        <v>556</v>
      </c>
      <c r="E181" s="130">
        <v>526</v>
      </c>
      <c r="F181" s="130">
        <v>375</v>
      </c>
      <c r="G181" s="130">
        <v>429</v>
      </c>
      <c r="H181" s="130">
        <v>137</v>
      </c>
      <c r="I181" s="130">
        <v>141</v>
      </c>
      <c r="J181" s="130">
        <v>895</v>
      </c>
      <c r="K181" s="130">
        <v>144</v>
      </c>
      <c r="L181" s="130">
        <v>70</v>
      </c>
      <c r="M181" s="130">
        <v>174</v>
      </c>
      <c r="N181" s="130">
        <v>109</v>
      </c>
      <c r="O181" s="130">
        <v>128</v>
      </c>
      <c r="P181" s="130">
        <v>113</v>
      </c>
      <c r="Q181" s="130">
        <v>104</v>
      </c>
      <c r="R181" s="130">
        <v>246</v>
      </c>
      <c r="S181" s="130">
        <v>420</v>
      </c>
      <c r="T181" s="130">
        <v>49</v>
      </c>
      <c r="U181" s="130">
        <v>134</v>
      </c>
      <c r="V181" s="130">
        <v>1580</v>
      </c>
      <c r="W181" s="130">
        <v>47</v>
      </c>
      <c r="X181" s="130">
        <v>4</v>
      </c>
      <c r="Y181" s="130">
        <v>3</v>
      </c>
      <c r="Z181" s="130">
        <v>123</v>
      </c>
      <c r="AA181" s="130">
        <v>10</v>
      </c>
      <c r="AB181" s="130">
        <v>63</v>
      </c>
      <c r="AC181" s="130">
        <v>75</v>
      </c>
      <c r="AD181" s="130">
        <v>148</v>
      </c>
      <c r="AE181" s="130">
        <v>31</v>
      </c>
      <c r="AF181" s="130">
        <v>57</v>
      </c>
      <c r="AG181" s="130">
        <v>206</v>
      </c>
      <c r="AH181" s="130">
        <v>13</v>
      </c>
      <c r="AI181" s="130">
        <v>93</v>
      </c>
      <c r="AJ181" s="130">
        <v>89</v>
      </c>
      <c r="AK181" s="130">
        <v>149</v>
      </c>
      <c r="AL181" s="130">
        <v>591</v>
      </c>
      <c r="AM181" s="130">
        <v>85</v>
      </c>
      <c r="AN181" s="130">
        <v>32</v>
      </c>
      <c r="AO181" s="130">
        <v>816</v>
      </c>
      <c r="AP181" s="130">
        <v>392</v>
      </c>
      <c r="AQ181" s="130">
        <v>0</v>
      </c>
      <c r="AR181" s="130">
        <v>0</v>
      </c>
      <c r="AS181" s="130">
        <v>69</v>
      </c>
      <c r="AT181" s="130">
        <v>144</v>
      </c>
      <c r="AU181" s="130">
        <v>266</v>
      </c>
    </row>
    <row r="182" spans="1:47" ht="16.8">
      <c r="A182" s="131" t="s">
        <v>825</v>
      </c>
      <c r="B182" s="130">
        <v>49</v>
      </c>
      <c r="C182" s="130">
        <v>27</v>
      </c>
      <c r="D182" s="130">
        <v>27</v>
      </c>
      <c r="E182" s="130">
        <v>22</v>
      </c>
      <c r="F182" s="130">
        <v>15</v>
      </c>
      <c r="G182" s="130">
        <v>21</v>
      </c>
      <c r="H182" s="130">
        <v>6</v>
      </c>
      <c r="I182" s="130">
        <v>7</v>
      </c>
      <c r="J182" s="130">
        <v>43</v>
      </c>
      <c r="K182" s="130">
        <v>6</v>
      </c>
      <c r="L182" s="130">
        <v>2</v>
      </c>
      <c r="M182" s="130">
        <v>6</v>
      </c>
      <c r="N182" s="130">
        <v>3</v>
      </c>
      <c r="O182" s="130">
        <v>0</v>
      </c>
      <c r="P182" s="130">
        <v>4</v>
      </c>
      <c r="Q182" s="130">
        <v>5</v>
      </c>
      <c r="R182" s="130">
        <v>10</v>
      </c>
      <c r="S182" s="130">
        <v>18</v>
      </c>
      <c r="T182" s="130">
        <v>2</v>
      </c>
      <c r="U182" s="130">
        <v>10</v>
      </c>
      <c r="V182" s="130">
        <v>75</v>
      </c>
      <c r="W182" s="130">
        <v>2</v>
      </c>
      <c r="X182" s="130">
        <v>0</v>
      </c>
      <c r="Y182" s="130">
        <v>1</v>
      </c>
      <c r="Z182" s="130">
        <v>3</v>
      </c>
      <c r="AA182" s="130">
        <v>0</v>
      </c>
      <c r="AB182" s="130">
        <v>2</v>
      </c>
      <c r="AC182" s="130">
        <v>3</v>
      </c>
      <c r="AD182" s="130">
        <v>8</v>
      </c>
      <c r="AE182" s="130">
        <v>0</v>
      </c>
      <c r="AF182" s="130">
        <v>2</v>
      </c>
      <c r="AG182" s="130">
        <v>12</v>
      </c>
      <c r="AH182" s="130">
        <v>2</v>
      </c>
      <c r="AI182" s="130">
        <v>4</v>
      </c>
      <c r="AJ182" s="130">
        <v>7</v>
      </c>
      <c r="AK182" s="130">
        <v>12</v>
      </c>
      <c r="AL182" s="130">
        <v>29</v>
      </c>
      <c r="AM182" s="130">
        <v>0</v>
      </c>
      <c r="AN182" s="130">
        <v>0</v>
      </c>
      <c r="AO182" s="130">
        <v>37</v>
      </c>
      <c r="AP182" s="130">
        <v>20</v>
      </c>
      <c r="AQ182" s="130">
        <v>1</v>
      </c>
      <c r="AR182" s="130">
        <v>0</v>
      </c>
      <c r="AS182" s="130">
        <v>4</v>
      </c>
      <c r="AT182" s="130">
        <v>5</v>
      </c>
      <c r="AU182" s="130">
        <v>12</v>
      </c>
    </row>
    <row r="183" spans="1:47" ht="16.8">
      <c r="A183" s="131" t="s">
        <v>828</v>
      </c>
      <c r="B183" s="130">
        <v>221</v>
      </c>
      <c r="C183" s="130">
        <v>131</v>
      </c>
      <c r="D183" s="130">
        <v>106</v>
      </c>
      <c r="E183" s="130">
        <v>115</v>
      </c>
      <c r="F183" s="130">
        <v>72</v>
      </c>
      <c r="G183" s="130">
        <v>93</v>
      </c>
      <c r="H183" s="130">
        <v>21</v>
      </c>
      <c r="I183" s="130">
        <v>35</v>
      </c>
      <c r="J183" s="130">
        <v>195</v>
      </c>
      <c r="K183" s="130">
        <v>32</v>
      </c>
      <c r="L183" s="130">
        <v>8</v>
      </c>
      <c r="M183" s="130">
        <v>30</v>
      </c>
      <c r="N183" s="130">
        <v>26</v>
      </c>
      <c r="O183" s="130">
        <v>0</v>
      </c>
      <c r="P183" s="130">
        <v>37</v>
      </c>
      <c r="Q183" s="130">
        <v>25</v>
      </c>
      <c r="R183" s="130">
        <v>45</v>
      </c>
      <c r="S183" s="130">
        <v>80</v>
      </c>
      <c r="T183" s="130">
        <v>7</v>
      </c>
      <c r="U183" s="130">
        <v>26</v>
      </c>
      <c r="V183" s="130">
        <v>314</v>
      </c>
      <c r="W183" s="130">
        <v>8</v>
      </c>
      <c r="X183" s="130">
        <v>0</v>
      </c>
      <c r="Y183" s="130">
        <v>2</v>
      </c>
      <c r="Z183" s="130">
        <v>33</v>
      </c>
      <c r="AA183" s="130">
        <v>8</v>
      </c>
      <c r="AB183" s="130">
        <v>15</v>
      </c>
      <c r="AC183" s="130">
        <v>21</v>
      </c>
      <c r="AD183" s="130">
        <v>11</v>
      </c>
      <c r="AE183" s="130">
        <v>4</v>
      </c>
      <c r="AF183" s="130">
        <v>6</v>
      </c>
      <c r="AG183" s="130">
        <v>47</v>
      </c>
      <c r="AH183" s="130">
        <v>2</v>
      </c>
      <c r="AI183" s="130">
        <v>34</v>
      </c>
      <c r="AJ183" s="130">
        <v>19</v>
      </c>
      <c r="AK183" s="130">
        <v>51</v>
      </c>
      <c r="AL183" s="130">
        <v>125</v>
      </c>
      <c r="AM183" s="130">
        <v>10</v>
      </c>
      <c r="AN183" s="130">
        <v>3</v>
      </c>
      <c r="AO183" s="130">
        <v>172</v>
      </c>
      <c r="AP183" s="130">
        <v>91</v>
      </c>
      <c r="AQ183" s="130">
        <v>0</v>
      </c>
      <c r="AR183" s="130">
        <v>0</v>
      </c>
      <c r="AS183" s="130">
        <v>14</v>
      </c>
      <c r="AT183" s="130">
        <v>27</v>
      </c>
      <c r="AU183" s="130">
        <v>49</v>
      </c>
    </row>
    <row r="184" spans="1:47" ht="16.8">
      <c r="A184" s="131" t="s">
        <v>834</v>
      </c>
      <c r="B184" s="130">
        <v>301</v>
      </c>
      <c r="C184" s="130">
        <v>149</v>
      </c>
      <c r="D184" s="130">
        <v>147</v>
      </c>
      <c r="E184" s="130">
        <v>154</v>
      </c>
      <c r="F184" s="130">
        <v>93</v>
      </c>
      <c r="G184" s="130">
        <v>123</v>
      </c>
      <c r="H184" s="130">
        <v>34</v>
      </c>
      <c r="I184" s="130">
        <v>51</v>
      </c>
      <c r="J184" s="130">
        <v>270</v>
      </c>
      <c r="K184" s="130">
        <v>33</v>
      </c>
      <c r="L184" s="130">
        <v>11</v>
      </c>
      <c r="M184" s="130">
        <v>20</v>
      </c>
      <c r="N184" s="130">
        <v>28</v>
      </c>
      <c r="O184" s="130">
        <v>0</v>
      </c>
      <c r="P184" s="130">
        <v>31</v>
      </c>
      <c r="Q184" s="130">
        <v>50</v>
      </c>
      <c r="R184" s="130">
        <v>81</v>
      </c>
      <c r="S184" s="130">
        <v>100</v>
      </c>
      <c r="T184" s="130">
        <v>15</v>
      </c>
      <c r="U184" s="130">
        <v>23</v>
      </c>
      <c r="V184" s="130">
        <v>403</v>
      </c>
      <c r="W184" s="130">
        <v>15</v>
      </c>
      <c r="X184" s="130">
        <v>1</v>
      </c>
      <c r="Y184" s="130">
        <v>1</v>
      </c>
      <c r="Z184" s="130">
        <v>44</v>
      </c>
      <c r="AA184" s="130">
        <v>5</v>
      </c>
      <c r="AB184" s="130">
        <v>18</v>
      </c>
      <c r="AC184" s="130">
        <v>20</v>
      </c>
      <c r="AD184" s="130">
        <v>37</v>
      </c>
      <c r="AE184" s="130">
        <v>12</v>
      </c>
      <c r="AF184" s="130">
        <v>15</v>
      </c>
      <c r="AG184" s="130">
        <v>43</v>
      </c>
      <c r="AH184" s="130">
        <v>3</v>
      </c>
      <c r="AI184" s="130">
        <v>40</v>
      </c>
      <c r="AJ184" s="130">
        <v>25</v>
      </c>
      <c r="AK184" s="130">
        <v>34</v>
      </c>
      <c r="AL184" s="130">
        <v>203</v>
      </c>
      <c r="AM184" s="130">
        <v>36</v>
      </c>
      <c r="AN184" s="130">
        <v>3</v>
      </c>
      <c r="AO184" s="130">
        <v>223</v>
      </c>
      <c r="AP184" s="130">
        <v>133</v>
      </c>
      <c r="AQ184" s="130">
        <v>0</v>
      </c>
      <c r="AR184" s="130">
        <v>0</v>
      </c>
      <c r="AS184" s="130">
        <v>12</v>
      </c>
      <c r="AT184" s="130">
        <v>17</v>
      </c>
      <c r="AU184" s="130">
        <v>78</v>
      </c>
    </row>
    <row r="185" spans="1:47" ht="16.8">
      <c r="A185" s="131" t="s">
        <v>835</v>
      </c>
      <c r="B185" s="130">
        <v>481</v>
      </c>
      <c r="C185" s="130">
        <v>261</v>
      </c>
      <c r="D185" s="130">
        <v>211</v>
      </c>
      <c r="E185" s="130">
        <v>270</v>
      </c>
      <c r="F185" s="130">
        <v>143</v>
      </c>
      <c r="G185" s="130">
        <v>180</v>
      </c>
      <c r="H185" s="130">
        <v>64</v>
      </c>
      <c r="I185" s="130">
        <v>94</v>
      </c>
      <c r="J185" s="130">
        <v>417</v>
      </c>
      <c r="K185" s="130">
        <v>54</v>
      </c>
      <c r="L185" s="130">
        <v>22</v>
      </c>
      <c r="M185" s="130">
        <v>46</v>
      </c>
      <c r="N185" s="130">
        <v>43</v>
      </c>
      <c r="O185" s="130">
        <v>0</v>
      </c>
      <c r="P185" s="130">
        <v>42</v>
      </c>
      <c r="Q185" s="130">
        <v>54</v>
      </c>
      <c r="R185" s="130">
        <v>133</v>
      </c>
      <c r="S185" s="130">
        <v>184</v>
      </c>
      <c r="T185" s="130">
        <v>24</v>
      </c>
      <c r="U185" s="130">
        <v>42</v>
      </c>
      <c r="V185" s="130">
        <v>707</v>
      </c>
      <c r="W185" s="130">
        <v>42</v>
      </c>
      <c r="X185" s="130">
        <v>5</v>
      </c>
      <c r="Y185" s="130">
        <v>5</v>
      </c>
      <c r="Z185" s="130">
        <v>49</v>
      </c>
      <c r="AA185" s="130">
        <v>5</v>
      </c>
      <c r="AB185" s="130">
        <v>24</v>
      </c>
      <c r="AC185" s="130">
        <v>41</v>
      </c>
      <c r="AD185" s="130">
        <v>60</v>
      </c>
      <c r="AE185" s="130">
        <v>14</v>
      </c>
      <c r="AF185" s="130">
        <v>16</v>
      </c>
      <c r="AG185" s="130">
        <v>98</v>
      </c>
      <c r="AH185" s="130">
        <v>3</v>
      </c>
      <c r="AI185" s="130">
        <v>53</v>
      </c>
      <c r="AJ185" s="130">
        <v>40</v>
      </c>
      <c r="AK185" s="130">
        <v>52</v>
      </c>
      <c r="AL185" s="130">
        <v>326</v>
      </c>
      <c r="AM185" s="130">
        <v>50</v>
      </c>
      <c r="AN185" s="130">
        <v>2</v>
      </c>
      <c r="AO185" s="130">
        <v>362</v>
      </c>
      <c r="AP185" s="130">
        <v>226</v>
      </c>
      <c r="AQ185" s="130">
        <v>0</v>
      </c>
      <c r="AR185" s="130">
        <v>0</v>
      </c>
      <c r="AS185" s="130">
        <v>19</v>
      </c>
      <c r="AT185" s="130">
        <v>38</v>
      </c>
      <c r="AU185" s="130">
        <v>119</v>
      </c>
    </row>
    <row r="186" spans="1:47" ht="16.8">
      <c r="A186" s="131" t="s">
        <v>829</v>
      </c>
      <c r="B186" s="130">
        <v>928</v>
      </c>
      <c r="C186" s="130">
        <v>474</v>
      </c>
      <c r="D186" s="130">
        <v>426</v>
      </c>
      <c r="E186" s="130">
        <v>502</v>
      </c>
      <c r="F186" s="130">
        <v>268</v>
      </c>
      <c r="G186" s="130">
        <v>416</v>
      </c>
      <c r="H186" s="130">
        <v>111</v>
      </c>
      <c r="I186" s="130">
        <v>133</v>
      </c>
      <c r="J186" s="130">
        <v>814</v>
      </c>
      <c r="K186" s="130">
        <v>106</v>
      </c>
      <c r="L186" s="130">
        <v>41</v>
      </c>
      <c r="M186" s="130">
        <v>86</v>
      </c>
      <c r="N186" s="130">
        <v>108</v>
      </c>
      <c r="O186" s="130">
        <v>0</v>
      </c>
      <c r="P186" s="130">
        <v>133</v>
      </c>
      <c r="Q186" s="130">
        <v>125</v>
      </c>
      <c r="R186" s="130">
        <v>252</v>
      </c>
      <c r="S186" s="130">
        <v>277</v>
      </c>
      <c r="T186" s="130">
        <v>29</v>
      </c>
      <c r="U186" s="130">
        <v>107</v>
      </c>
      <c r="V186" s="130">
        <v>1199</v>
      </c>
      <c r="W186" s="130">
        <v>76</v>
      </c>
      <c r="X186" s="130">
        <v>8</v>
      </c>
      <c r="Y186" s="130">
        <v>4</v>
      </c>
      <c r="Z186" s="130">
        <v>102</v>
      </c>
      <c r="AA186" s="130">
        <v>10</v>
      </c>
      <c r="AB186" s="130">
        <v>43</v>
      </c>
      <c r="AC186" s="130">
        <v>74</v>
      </c>
      <c r="AD186" s="130">
        <v>115</v>
      </c>
      <c r="AE186" s="130">
        <v>29</v>
      </c>
      <c r="AF186" s="130">
        <v>52</v>
      </c>
      <c r="AG186" s="130">
        <v>178</v>
      </c>
      <c r="AH186" s="130">
        <v>19</v>
      </c>
      <c r="AI186" s="130">
        <v>86</v>
      </c>
      <c r="AJ186" s="130">
        <v>79</v>
      </c>
      <c r="AK186" s="130">
        <v>176</v>
      </c>
      <c r="AL186" s="130">
        <v>609</v>
      </c>
      <c r="AM186" s="130">
        <v>43</v>
      </c>
      <c r="AN186" s="130">
        <v>8</v>
      </c>
      <c r="AO186" s="130">
        <v>740</v>
      </c>
      <c r="AP186" s="130">
        <v>428</v>
      </c>
      <c r="AQ186" s="130">
        <v>0</v>
      </c>
      <c r="AR186" s="130">
        <v>0</v>
      </c>
      <c r="AS186" s="130">
        <v>49</v>
      </c>
      <c r="AT186" s="130">
        <v>72</v>
      </c>
      <c r="AU186" s="130">
        <v>188</v>
      </c>
    </row>
    <row r="187" spans="1:47" ht="16.8">
      <c r="A187" s="131" t="s">
        <v>819</v>
      </c>
      <c r="B187" s="130">
        <v>768</v>
      </c>
      <c r="C187" s="130">
        <v>457</v>
      </c>
      <c r="D187" s="130">
        <v>373</v>
      </c>
      <c r="E187" s="130">
        <v>395</v>
      </c>
      <c r="F187" s="130">
        <v>216</v>
      </c>
      <c r="G187" s="130">
        <v>301</v>
      </c>
      <c r="H187" s="130">
        <v>102</v>
      </c>
      <c r="I187" s="130">
        <v>149</v>
      </c>
      <c r="J187" s="130">
        <v>642</v>
      </c>
      <c r="K187" s="130">
        <v>117</v>
      </c>
      <c r="L187" s="130">
        <v>56</v>
      </c>
      <c r="M187" s="130">
        <v>86</v>
      </c>
      <c r="N187" s="130">
        <v>81</v>
      </c>
      <c r="O187" s="130">
        <v>2</v>
      </c>
      <c r="P187" s="130">
        <v>93</v>
      </c>
      <c r="Q187" s="130">
        <v>75</v>
      </c>
      <c r="R187" s="130">
        <v>180</v>
      </c>
      <c r="S187" s="130">
        <v>265</v>
      </c>
      <c r="T187" s="130">
        <v>28</v>
      </c>
      <c r="U187" s="130">
        <v>122</v>
      </c>
      <c r="V187" s="130">
        <v>1151</v>
      </c>
      <c r="W187" s="130">
        <v>47</v>
      </c>
      <c r="X187" s="130">
        <v>0</v>
      </c>
      <c r="Y187" s="130">
        <v>4</v>
      </c>
      <c r="Z187" s="130">
        <v>100</v>
      </c>
      <c r="AA187" s="130">
        <v>17</v>
      </c>
      <c r="AB187" s="130">
        <v>29</v>
      </c>
      <c r="AC187" s="130">
        <v>93</v>
      </c>
      <c r="AD187" s="130">
        <v>95</v>
      </c>
      <c r="AE187" s="130">
        <v>33</v>
      </c>
      <c r="AF187" s="130">
        <v>44</v>
      </c>
      <c r="AG187" s="130">
        <v>132</v>
      </c>
      <c r="AH187" s="130">
        <v>15</v>
      </c>
      <c r="AI187" s="130">
        <v>45</v>
      </c>
      <c r="AJ187" s="130">
        <v>65</v>
      </c>
      <c r="AK187" s="130">
        <v>231</v>
      </c>
      <c r="AL187" s="130">
        <v>431</v>
      </c>
      <c r="AM187" s="130">
        <v>31</v>
      </c>
      <c r="AN187" s="130">
        <v>6</v>
      </c>
      <c r="AO187" s="130">
        <v>603</v>
      </c>
      <c r="AP187" s="130">
        <v>346</v>
      </c>
      <c r="AQ187" s="130">
        <v>0</v>
      </c>
      <c r="AR187" s="130">
        <v>0</v>
      </c>
      <c r="AS187" s="130">
        <v>60</v>
      </c>
      <c r="AT187" s="130">
        <v>78</v>
      </c>
      <c r="AU187" s="130">
        <v>165</v>
      </c>
    </row>
    <row r="188" spans="1:47" ht="16.8">
      <c r="A188" s="131" t="s">
        <v>838</v>
      </c>
      <c r="B188" s="130">
        <v>679</v>
      </c>
      <c r="C188" s="130">
        <v>332</v>
      </c>
      <c r="D188" s="130">
        <v>312</v>
      </c>
      <c r="E188" s="130">
        <v>367</v>
      </c>
      <c r="F188" s="130">
        <v>187</v>
      </c>
      <c r="G188" s="130">
        <v>296</v>
      </c>
      <c r="H188" s="130">
        <v>88</v>
      </c>
      <c r="I188" s="130">
        <v>108</v>
      </c>
      <c r="J188" s="130">
        <v>601</v>
      </c>
      <c r="K188" s="130">
        <v>77</v>
      </c>
      <c r="L188" s="130">
        <v>34</v>
      </c>
      <c r="M188" s="130">
        <v>57</v>
      </c>
      <c r="N188" s="130">
        <v>56</v>
      </c>
      <c r="O188" s="130">
        <v>0</v>
      </c>
      <c r="P188" s="130">
        <v>112</v>
      </c>
      <c r="Q188" s="130">
        <v>87</v>
      </c>
      <c r="R188" s="130">
        <v>141</v>
      </c>
      <c r="S188" s="130">
        <v>232</v>
      </c>
      <c r="T188" s="130">
        <v>35</v>
      </c>
      <c r="U188" s="130">
        <v>61</v>
      </c>
      <c r="V188" s="130">
        <v>936</v>
      </c>
      <c r="W188" s="130">
        <v>43</v>
      </c>
      <c r="X188" s="130">
        <v>3</v>
      </c>
      <c r="Y188" s="130">
        <v>4</v>
      </c>
      <c r="Z188" s="130">
        <v>65</v>
      </c>
      <c r="AA188" s="130">
        <v>17</v>
      </c>
      <c r="AB188" s="130">
        <v>25</v>
      </c>
      <c r="AC188" s="130">
        <v>53</v>
      </c>
      <c r="AD188" s="130">
        <v>95</v>
      </c>
      <c r="AE188" s="130">
        <v>23</v>
      </c>
      <c r="AF188" s="130">
        <v>19</v>
      </c>
      <c r="AG188" s="130">
        <v>123</v>
      </c>
      <c r="AH188" s="130">
        <v>36</v>
      </c>
      <c r="AI188" s="130">
        <v>79</v>
      </c>
      <c r="AJ188" s="130">
        <v>45</v>
      </c>
      <c r="AK188" s="130">
        <v>155</v>
      </c>
      <c r="AL188" s="130">
        <v>384</v>
      </c>
      <c r="AM188" s="130">
        <v>32</v>
      </c>
      <c r="AN188" s="130">
        <v>10</v>
      </c>
      <c r="AO188" s="130">
        <v>504</v>
      </c>
      <c r="AP188" s="130">
        <v>303</v>
      </c>
      <c r="AQ188" s="130">
        <v>0</v>
      </c>
      <c r="AR188" s="130">
        <v>0</v>
      </c>
      <c r="AS188" s="130">
        <v>43</v>
      </c>
      <c r="AT188" s="130">
        <v>49</v>
      </c>
      <c r="AU188" s="130">
        <v>175</v>
      </c>
    </row>
    <row r="189" spans="1:47" ht="16.8">
      <c r="A189" s="131" t="s">
        <v>837</v>
      </c>
      <c r="B189" s="130">
        <v>815</v>
      </c>
      <c r="C189" s="130">
        <v>387</v>
      </c>
      <c r="D189" s="130">
        <v>395</v>
      </c>
      <c r="E189" s="130">
        <v>420</v>
      </c>
      <c r="F189" s="130">
        <v>240</v>
      </c>
      <c r="G189" s="130">
        <v>336</v>
      </c>
      <c r="H189" s="130">
        <v>108</v>
      </c>
      <c r="I189" s="130">
        <v>131</v>
      </c>
      <c r="J189" s="130">
        <v>721</v>
      </c>
      <c r="K189" s="130">
        <v>87</v>
      </c>
      <c r="L189" s="130">
        <v>37</v>
      </c>
      <c r="M189" s="130">
        <v>72</v>
      </c>
      <c r="N189" s="130">
        <v>70</v>
      </c>
      <c r="O189" s="130">
        <v>0</v>
      </c>
      <c r="P189" s="130">
        <v>96</v>
      </c>
      <c r="Q189" s="130">
        <v>74</v>
      </c>
      <c r="R189" s="130">
        <v>195</v>
      </c>
      <c r="S189" s="130">
        <v>309</v>
      </c>
      <c r="T189" s="130">
        <v>44</v>
      </c>
      <c r="U189" s="130">
        <v>91</v>
      </c>
      <c r="V189" s="130">
        <v>1202</v>
      </c>
      <c r="W189" s="130">
        <v>50</v>
      </c>
      <c r="X189" s="130">
        <v>4</v>
      </c>
      <c r="Y189" s="130">
        <v>9</v>
      </c>
      <c r="Z189" s="130">
        <v>73</v>
      </c>
      <c r="AA189" s="130">
        <v>23</v>
      </c>
      <c r="AB189" s="130">
        <v>42</v>
      </c>
      <c r="AC189" s="130">
        <v>44</v>
      </c>
      <c r="AD189" s="130">
        <v>165</v>
      </c>
      <c r="AE189" s="130">
        <v>19</v>
      </c>
      <c r="AF189" s="130">
        <v>28</v>
      </c>
      <c r="AG189" s="130">
        <v>120</v>
      </c>
      <c r="AH189" s="130">
        <v>33</v>
      </c>
      <c r="AI189" s="130">
        <v>78</v>
      </c>
      <c r="AJ189" s="130">
        <v>76</v>
      </c>
      <c r="AK189" s="130">
        <v>193</v>
      </c>
      <c r="AL189" s="130">
        <v>486</v>
      </c>
      <c r="AM189" s="130">
        <v>17</v>
      </c>
      <c r="AN189" s="130">
        <v>7</v>
      </c>
      <c r="AO189" s="130">
        <v>630</v>
      </c>
      <c r="AP189" s="130">
        <v>367</v>
      </c>
      <c r="AQ189" s="130">
        <v>0</v>
      </c>
      <c r="AR189" s="130">
        <v>0</v>
      </c>
      <c r="AS189" s="130">
        <v>52</v>
      </c>
      <c r="AT189" s="130">
        <v>58</v>
      </c>
      <c r="AU189" s="130">
        <v>185</v>
      </c>
    </row>
    <row r="190" spans="1:47" ht="16.8">
      <c r="A190" s="131" t="s">
        <v>826</v>
      </c>
      <c r="B190" s="130">
        <v>649</v>
      </c>
      <c r="C190" s="130">
        <v>333</v>
      </c>
      <c r="D190" s="130">
        <v>322</v>
      </c>
      <c r="E190" s="130">
        <v>327</v>
      </c>
      <c r="F190" s="130">
        <v>225</v>
      </c>
      <c r="G190" s="130">
        <v>260</v>
      </c>
      <c r="H190" s="130">
        <v>84</v>
      </c>
      <c r="I190" s="130">
        <v>80</v>
      </c>
      <c r="J190" s="130">
        <v>569</v>
      </c>
      <c r="K190" s="130">
        <v>68</v>
      </c>
      <c r="L190" s="130">
        <v>30</v>
      </c>
      <c r="M190" s="130">
        <v>42</v>
      </c>
      <c r="N190" s="130">
        <v>66</v>
      </c>
      <c r="O190" s="130">
        <v>0</v>
      </c>
      <c r="P190" s="130">
        <v>101</v>
      </c>
      <c r="Q190" s="130">
        <v>98</v>
      </c>
      <c r="R190" s="130">
        <v>178</v>
      </c>
      <c r="S190" s="130">
        <v>206</v>
      </c>
      <c r="T190" s="130">
        <v>29</v>
      </c>
      <c r="U190" s="130">
        <v>33</v>
      </c>
      <c r="V190" s="130">
        <v>805</v>
      </c>
      <c r="W190" s="130">
        <v>39</v>
      </c>
      <c r="X190" s="130">
        <v>2</v>
      </c>
      <c r="Y190" s="130">
        <v>3</v>
      </c>
      <c r="Z190" s="130">
        <v>73</v>
      </c>
      <c r="AA190" s="130">
        <v>13</v>
      </c>
      <c r="AB190" s="130">
        <v>22</v>
      </c>
      <c r="AC190" s="130">
        <v>53</v>
      </c>
      <c r="AD190" s="130">
        <v>65</v>
      </c>
      <c r="AE190" s="130">
        <v>17</v>
      </c>
      <c r="AF190" s="130">
        <v>28</v>
      </c>
      <c r="AG190" s="130">
        <v>130</v>
      </c>
      <c r="AH190" s="130">
        <v>16</v>
      </c>
      <c r="AI190" s="130">
        <v>87</v>
      </c>
      <c r="AJ190" s="130">
        <v>59</v>
      </c>
      <c r="AK190" s="130">
        <v>173</v>
      </c>
      <c r="AL190" s="130">
        <v>367</v>
      </c>
      <c r="AM190" s="130">
        <v>31</v>
      </c>
      <c r="AN190" s="130">
        <v>2</v>
      </c>
      <c r="AO190" s="130">
        <v>484</v>
      </c>
      <c r="AP190" s="130">
        <v>292</v>
      </c>
      <c r="AQ190" s="130">
        <v>1</v>
      </c>
      <c r="AR190" s="130">
        <v>0</v>
      </c>
      <c r="AS190" s="130">
        <v>28</v>
      </c>
      <c r="AT190" s="130">
        <v>34</v>
      </c>
      <c r="AU190" s="130">
        <v>165</v>
      </c>
    </row>
    <row r="191" spans="1:47" ht="16.8">
      <c r="A191" s="131" t="s">
        <v>818</v>
      </c>
      <c r="B191" s="130">
        <v>848</v>
      </c>
      <c r="C191" s="130">
        <v>466</v>
      </c>
      <c r="D191" s="130">
        <v>401</v>
      </c>
      <c r="E191" s="130">
        <v>447</v>
      </c>
      <c r="F191" s="130">
        <v>259</v>
      </c>
      <c r="G191" s="130">
        <v>358</v>
      </c>
      <c r="H191" s="130">
        <v>94</v>
      </c>
      <c r="I191" s="130">
        <v>137</v>
      </c>
      <c r="J191" s="130">
        <v>728</v>
      </c>
      <c r="K191" s="130">
        <v>125</v>
      </c>
      <c r="L191" s="130">
        <v>54</v>
      </c>
      <c r="M191" s="130">
        <v>94</v>
      </c>
      <c r="N191" s="130">
        <v>112</v>
      </c>
      <c r="O191" s="130">
        <v>0</v>
      </c>
      <c r="P191" s="130">
        <v>104</v>
      </c>
      <c r="Q191" s="130">
        <v>85</v>
      </c>
      <c r="R191" s="130">
        <v>199</v>
      </c>
      <c r="S191" s="130">
        <v>288</v>
      </c>
      <c r="T191" s="130">
        <v>38</v>
      </c>
      <c r="U191" s="130">
        <v>131</v>
      </c>
      <c r="V191" s="130">
        <v>1227</v>
      </c>
      <c r="W191" s="130">
        <v>49</v>
      </c>
      <c r="X191" s="130">
        <v>4</v>
      </c>
      <c r="Y191" s="130">
        <v>4</v>
      </c>
      <c r="Z191" s="130">
        <v>100</v>
      </c>
      <c r="AA191" s="130">
        <v>13</v>
      </c>
      <c r="AB191" s="130">
        <v>40</v>
      </c>
      <c r="AC191" s="130">
        <v>69</v>
      </c>
      <c r="AD191" s="130">
        <v>110</v>
      </c>
      <c r="AE191" s="130">
        <v>36</v>
      </c>
      <c r="AF191" s="130">
        <v>42</v>
      </c>
      <c r="AG191" s="130">
        <v>163</v>
      </c>
      <c r="AH191" s="130">
        <v>4</v>
      </c>
      <c r="AI191" s="130">
        <v>78</v>
      </c>
      <c r="AJ191" s="130">
        <v>81</v>
      </c>
      <c r="AK191" s="130">
        <v>190</v>
      </c>
      <c r="AL191" s="130">
        <v>513</v>
      </c>
      <c r="AM191" s="130">
        <v>36</v>
      </c>
      <c r="AN191" s="130">
        <v>5</v>
      </c>
      <c r="AO191" s="130">
        <v>646</v>
      </c>
      <c r="AP191" s="130">
        <v>361</v>
      </c>
      <c r="AQ191" s="130">
        <v>0</v>
      </c>
      <c r="AR191" s="130">
        <v>0</v>
      </c>
      <c r="AS191" s="130">
        <v>64</v>
      </c>
      <c r="AT191" s="130">
        <v>73</v>
      </c>
      <c r="AU191" s="130">
        <v>202</v>
      </c>
    </row>
    <row r="192" spans="1:47" ht="16.8">
      <c r="A192" s="131" t="s">
        <v>752</v>
      </c>
      <c r="B192" s="130">
        <v>981</v>
      </c>
      <c r="C192" s="130">
        <v>538</v>
      </c>
      <c r="D192" s="130">
        <v>481</v>
      </c>
      <c r="E192" s="130">
        <v>500</v>
      </c>
      <c r="F192" s="130">
        <v>299</v>
      </c>
      <c r="G192" s="130">
        <v>409</v>
      </c>
      <c r="H192" s="130">
        <v>119</v>
      </c>
      <c r="I192" s="130">
        <v>154</v>
      </c>
      <c r="J192" s="130">
        <v>831</v>
      </c>
      <c r="K192" s="130">
        <v>140</v>
      </c>
      <c r="L192" s="130">
        <v>74</v>
      </c>
      <c r="M192" s="130">
        <v>102</v>
      </c>
      <c r="N192" s="130">
        <v>114</v>
      </c>
      <c r="O192" s="130">
        <v>0</v>
      </c>
      <c r="P192" s="130">
        <v>89</v>
      </c>
      <c r="Q192" s="130">
        <v>97</v>
      </c>
      <c r="R192" s="130">
        <v>229</v>
      </c>
      <c r="S192" s="130">
        <v>330</v>
      </c>
      <c r="T192" s="130">
        <v>43</v>
      </c>
      <c r="U192" s="130">
        <v>188</v>
      </c>
      <c r="V192" s="130">
        <v>1455</v>
      </c>
      <c r="W192" s="130">
        <v>62</v>
      </c>
      <c r="X192" s="130">
        <v>4</v>
      </c>
      <c r="Y192" s="130">
        <v>6</v>
      </c>
      <c r="Z192" s="130">
        <v>112</v>
      </c>
      <c r="AA192" s="130">
        <v>17</v>
      </c>
      <c r="AB192" s="130">
        <v>50</v>
      </c>
      <c r="AC192" s="130">
        <v>57</v>
      </c>
      <c r="AD192" s="130">
        <v>139</v>
      </c>
      <c r="AE192" s="130">
        <v>36</v>
      </c>
      <c r="AF192" s="130">
        <v>54</v>
      </c>
      <c r="AG192" s="130">
        <v>198</v>
      </c>
      <c r="AH192" s="130">
        <v>6</v>
      </c>
      <c r="AI192" s="130">
        <v>80</v>
      </c>
      <c r="AJ192" s="130">
        <v>85</v>
      </c>
      <c r="AK192" s="130">
        <v>189</v>
      </c>
      <c r="AL192" s="130">
        <v>606</v>
      </c>
      <c r="AM192" s="130">
        <v>50</v>
      </c>
      <c r="AN192" s="130">
        <v>9</v>
      </c>
      <c r="AO192" s="130">
        <v>776</v>
      </c>
      <c r="AP192" s="130">
        <v>437</v>
      </c>
      <c r="AQ192" s="130">
        <v>0</v>
      </c>
      <c r="AR192" s="130">
        <v>0</v>
      </c>
      <c r="AS192" s="130">
        <v>67</v>
      </c>
      <c r="AT192" s="130">
        <v>88</v>
      </c>
      <c r="AU192" s="130">
        <v>205</v>
      </c>
    </row>
    <row r="193" spans="1:47" ht="16.8">
      <c r="A193" s="131" t="s">
        <v>821</v>
      </c>
      <c r="B193" s="130">
        <v>489</v>
      </c>
      <c r="C193" s="130">
        <v>249</v>
      </c>
      <c r="D193" s="130">
        <v>226</v>
      </c>
      <c r="E193" s="130">
        <v>263</v>
      </c>
      <c r="F193" s="130">
        <v>154</v>
      </c>
      <c r="G193" s="130">
        <v>195</v>
      </c>
      <c r="H193" s="130">
        <v>59</v>
      </c>
      <c r="I193" s="130">
        <v>81</v>
      </c>
      <c r="J193" s="130">
        <v>423</v>
      </c>
      <c r="K193" s="130">
        <v>63</v>
      </c>
      <c r="L193" s="130">
        <v>23</v>
      </c>
      <c r="M193" s="130">
        <v>30</v>
      </c>
      <c r="N193" s="130">
        <v>50</v>
      </c>
      <c r="O193" s="130">
        <v>0</v>
      </c>
      <c r="P193" s="130">
        <v>53</v>
      </c>
      <c r="Q193" s="130">
        <v>71</v>
      </c>
      <c r="R193" s="130">
        <v>125</v>
      </c>
      <c r="S193" s="130">
        <v>160</v>
      </c>
      <c r="T193" s="130">
        <v>20</v>
      </c>
      <c r="U193" s="130">
        <v>55</v>
      </c>
      <c r="V193" s="130">
        <v>652</v>
      </c>
      <c r="W193" s="130">
        <v>32</v>
      </c>
      <c r="X193" s="130">
        <v>4</v>
      </c>
      <c r="Y193" s="130">
        <v>2</v>
      </c>
      <c r="Z193" s="130">
        <v>55</v>
      </c>
      <c r="AA193" s="130">
        <v>4</v>
      </c>
      <c r="AB193" s="130">
        <v>25</v>
      </c>
      <c r="AC193" s="130">
        <v>26</v>
      </c>
      <c r="AD193" s="130">
        <v>71</v>
      </c>
      <c r="AE193" s="130">
        <v>15</v>
      </c>
      <c r="AF193" s="130">
        <v>19</v>
      </c>
      <c r="AG193" s="130">
        <v>87</v>
      </c>
      <c r="AH193" s="130">
        <v>7</v>
      </c>
      <c r="AI193" s="130">
        <v>63</v>
      </c>
      <c r="AJ193" s="130">
        <v>48</v>
      </c>
      <c r="AK193" s="130">
        <v>107</v>
      </c>
      <c r="AL193" s="130">
        <v>312</v>
      </c>
      <c r="AM193" s="130">
        <v>23</v>
      </c>
      <c r="AN193" s="130">
        <v>3</v>
      </c>
      <c r="AO193" s="130">
        <v>368</v>
      </c>
      <c r="AP193" s="130">
        <v>223</v>
      </c>
      <c r="AQ193" s="130">
        <v>0</v>
      </c>
      <c r="AR193" s="130">
        <v>0</v>
      </c>
      <c r="AS193" s="130">
        <v>25</v>
      </c>
      <c r="AT193" s="130">
        <v>25</v>
      </c>
      <c r="AU193" s="130">
        <v>121</v>
      </c>
    </row>
    <row r="194" spans="1:47" ht="16.8">
      <c r="A194" s="131" t="s">
        <v>830</v>
      </c>
      <c r="B194" s="130">
        <v>476</v>
      </c>
      <c r="C194" s="130">
        <v>247</v>
      </c>
      <c r="D194" s="130">
        <v>227</v>
      </c>
      <c r="E194" s="130">
        <v>249</v>
      </c>
      <c r="F194" s="130">
        <v>174</v>
      </c>
      <c r="G194" s="130">
        <v>165</v>
      </c>
      <c r="H194" s="130">
        <v>60</v>
      </c>
      <c r="I194" s="130">
        <v>77</v>
      </c>
      <c r="J194" s="130">
        <v>410</v>
      </c>
      <c r="K194" s="130">
        <v>58</v>
      </c>
      <c r="L194" s="130">
        <v>33</v>
      </c>
      <c r="M194" s="130">
        <v>44</v>
      </c>
      <c r="N194" s="130">
        <v>58</v>
      </c>
      <c r="O194" s="130">
        <v>0</v>
      </c>
      <c r="P194" s="130">
        <v>55</v>
      </c>
      <c r="Q194" s="130">
        <v>64</v>
      </c>
      <c r="R194" s="130">
        <v>126</v>
      </c>
      <c r="S194" s="130">
        <v>153</v>
      </c>
      <c r="T194" s="130">
        <v>16</v>
      </c>
      <c r="U194" s="130">
        <v>58</v>
      </c>
      <c r="V194" s="130">
        <v>666</v>
      </c>
      <c r="W194" s="130">
        <v>16</v>
      </c>
      <c r="X194" s="130">
        <v>5</v>
      </c>
      <c r="Y194" s="130">
        <v>3</v>
      </c>
      <c r="Z194" s="130">
        <v>72</v>
      </c>
      <c r="AA194" s="130">
        <v>8</v>
      </c>
      <c r="AB194" s="130">
        <v>17</v>
      </c>
      <c r="AC194" s="130">
        <v>33</v>
      </c>
      <c r="AD194" s="130">
        <v>62</v>
      </c>
      <c r="AE194" s="130">
        <v>17</v>
      </c>
      <c r="AF194" s="130">
        <v>21</v>
      </c>
      <c r="AG194" s="130">
        <v>89</v>
      </c>
      <c r="AH194" s="130">
        <v>6</v>
      </c>
      <c r="AI194" s="130">
        <v>51</v>
      </c>
      <c r="AJ194" s="130">
        <v>40</v>
      </c>
      <c r="AK194" s="130">
        <v>108</v>
      </c>
      <c r="AL194" s="130">
        <v>268</v>
      </c>
      <c r="AM194" s="130">
        <v>40</v>
      </c>
      <c r="AN194" s="130">
        <v>4</v>
      </c>
      <c r="AO194" s="130">
        <v>372</v>
      </c>
      <c r="AP194" s="130">
        <v>211</v>
      </c>
      <c r="AQ194" s="130">
        <v>0</v>
      </c>
      <c r="AR194" s="130">
        <v>0</v>
      </c>
      <c r="AS194" s="130">
        <v>25</v>
      </c>
      <c r="AT194" s="130">
        <v>35</v>
      </c>
      <c r="AU194" s="130">
        <v>104</v>
      </c>
    </row>
    <row r="195" spans="1:47" ht="16.8">
      <c r="A195" s="131" t="s">
        <v>820</v>
      </c>
      <c r="B195" s="130">
        <v>725</v>
      </c>
      <c r="C195" s="130">
        <v>399</v>
      </c>
      <c r="D195" s="130">
        <v>340</v>
      </c>
      <c r="E195" s="130">
        <v>385</v>
      </c>
      <c r="F195" s="130">
        <v>207</v>
      </c>
      <c r="G195" s="130">
        <v>294</v>
      </c>
      <c r="H195" s="130">
        <v>90</v>
      </c>
      <c r="I195" s="130">
        <v>134</v>
      </c>
      <c r="J195" s="130">
        <v>610</v>
      </c>
      <c r="K195" s="130">
        <v>103</v>
      </c>
      <c r="L195" s="130">
        <v>43</v>
      </c>
      <c r="M195" s="130">
        <v>57</v>
      </c>
      <c r="N195" s="130">
        <v>71</v>
      </c>
      <c r="O195" s="130">
        <v>0</v>
      </c>
      <c r="P195" s="130">
        <v>84</v>
      </c>
      <c r="Q195" s="130">
        <v>89</v>
      </c>
      <c r="R195" s="130">
        <v>195</v>
      </c>
      <c r="S195" s="130">
        <v>277</v>
      </c>
      <c r="T195" s="130">
        <v>32</v>
      </c>
      <c r="U195" s="130">
        <v>43</v>
      </c>
      <c r="V195" s="130">
        <v>988</v>
      </c>
      <c r="W195" s="130">
        <v>65</v>
      </c>
      <c r="X195" s="130">
        <v>4</v>
      </c>
      <c r="Y195" s="130">
        <v>7</v>
      </c>
      <c r="Z195" s="130">
        <v>64</v>
      </c>
      <c r="AA195" s="130">
        <v>5</v>
      </c>
      <c r="AB195" s="130">
        <v>41</v>
      </c>
      <c r="AC195" s="130">
        <v>29</v>
      </c>
      <c r="AD195" s="130">
        <v>88</v>
      </c>
      <c r="AE195" s="130">
        <v>19</v>
      </c>
      <c r="AF195" s="130">
        <v>37</v>
      </c>
      <c r="AG195" s="130">
        <v>139</v>
      </c>
      <c r="AH195" s="130">
        <v>10</v>
      </c>
      <c r="AI195" s="130">
        <v>83</v>
      </c>
      <c r="AJ195" s="130">
        <v>85</v>
      </c>
      <c r="AK195" s="130">
        <v>128</v>
      </c>
      <c r="AL195" s="130">
        <v>450</v>
      </c>
      <c r="AM195" s="130">
        <v>50</v>
      </c>
      <c r="AN195" s="130">
        <v>15</v>
      </c>
      <c r="AO195" s="130">
        <v>568</v>
      </c>
      <c r="AP195" s="130">
        <v>321</v>
      </c>
      <c r="AQ195" s="130">
        <v>0</v>
      </c>
      <c r="AR195" s="130">
        <v>0</v>
      </c>
      <c r="AS195" s="130">
        <v>56</v>
      </c>
      <c r="AT195" s="130">
        <v>51</v>
      </c>
      <c r="AU195" s="130">
        <v>157</v>
      </c>
    </row>
    <row r="196" spans="1:47" ht="16.8">
      <c r="A196" s="131" t="s">
        <v>743</v>
      </c>
      <c r="B196" s="130">
        <v>779</v>
      </c>
      <c r="C196" s="130">
        <v>395</v>
      </c>
      <c r="D196" s="130">
        <v>380</v>
      </c>
      <c r="E196" s="130">
        <v>399</v>
      </c>
      <c r="F196" s="130">
        <v>258</v>
      </c>
      <c r="G196" s="130">
        <v>299</v>
      </c>
      <c r="H196" s="130">
        <v>84</v>
      </c>
      <c r="I196" s="130">
        <v>138</v>
      </c>
      <c r="J196" s="130">
        <v>683</v>
      </c>
      <c r="K196" s="130">
        <v>94</v>
      </c>
      <c r="L196" s="130">
        <v>36</v>
      </c>
      <c r="M196" s="130">
        <v>82</v>
      </c>
      <c r="N196" s="130">
        <v>72</v>
      </c>
      <c r="O196" s="130">
        <v>0</v>
      </c>
      <c r="P196" s="130">
        <v>115</v>
      </c>
      <c r="Q196" s="130">
        <v>80</v>
      </c>
      <c r="R196" s="130">
        <v>185</v>
      </c>
      <c r="S196" s="130">
        <v>279</v>
      </c>
      <c r="T196" s="130">
        <v>36</v>
      </c>
      <c r="U196" s="130">
        <v>76</v>
      </c>
      <c r="V196" s="130">
        <v>1101</v>
      </c>
      <c r="W196" s="130">
        <v>59</v>
      </c>
      <c r="X196" s="130">
        <v>6</v>
      </c>
      <c r="Y196" s="130">
        <v>7</v>
      </c>
      <c r="Z196" s="130">
        <v>81</v>
      </c>
      <c r="AA196" s="130">
        <v>18</v>
      </c>
      <c r="AB196" s="130">
        <v>28</v>
      </c>
      <c r="AC196" s="130">
        <v>61</v>
      </c>
      <c r="AD196" s="130">
        <v>78</v>
      </c>
      <c r="AE196" s="130">
        <v>25</v>
      </c>
      <c r="AF196" s="130">
        <v>18</v>
      </c>
      <c r="AG196" s="130">
        <v>155</v>
      </c>
      <c r="AH196" s="130">
        <v>23</v>
      </c>
      <c r="AI196" s="130">
        <v>82</v>
      </c>
      <c r="AJ196" s="130">
        <v>63</v>
      </c>
      <c r="AK196" s="130">
        <v>137</v>
      </c>
      <c r="AL196" s="130">
        <v>473</v>
      </c>
      <c r="AM196" s="130">
        <v>28</v>
      </c>
      <c r="AN196" s="130">
        <v>13</v>
      </c>
      <c r="AO196" s="130">
        <v>562</v>
      </c>
      <c r="AP196" s="130">
        <v>297</v>
      </c>
      <c r="AQ196" s="130">
        <v>0</v>
      </c>
      <c r="AR196" s="130">
        <v>0</v>
      </c>
      <c r="AS196" s="130">
        <v>50</v>
      </c>
      <c r="AT196" s="130">
        <v>68</v>
      </c>
      <c r="AU196" s="130">
        <v>217</v>
      </c>
    </row>
    <row r="197" spans="1:47" ht="16.8">
      <c r="A197" s="131" t="s">
        <v>823</v>
      </c>
      <c r="B197" s="130">
        <v>566</v>
      </c>
      <c r="C197" s="130">
        <v>285</v>
      </c>
      <c r="D197" s="130">
        <v>275</v>
      </c>
      <c r="E197" s="130">
        <v>291</v>
      </c>
      <c r="F197" s="130">
        <v>178</v>
      </c>
      <c r="G197" s="130">
        <v>231</v>
      </c>
      <c r="H197" s="130">
        <v>70</v>
      </c>
      <c r="I197" s="130">
        <v>87</v>
      </c>
      <c r="J197" s="130">
        <v>498</v>
      </c>
      <c r="K197" s="130">
        <v>71</v>
      </c>
      <c r="L197" s="130">
        <v>29</v>
      </c>
      <c r="M197" s="130">
        <v>41</v>
      </c>
      <c r="N197" s="130">
        <v>42</v>
      </c>
      <c r="O197" s="130">
        <v>0</v>
      </c>
      <c r="P197" s="130">
        <v>96</v>
      </c>
      <c r="Q197" s="130">
        <v>68</v>
      </c>
      <c r="R197" s="130">
        <v>142</v>
      </c>
      <c r="S197" s="130">
        <v>184</v>
      </c>
      <c r="T197" s="130">
        <v>20</v>
      </c>
      <c r="U197" s="130">
        <v>54</v>
      </c>
      <c r="V197" s="130">
        <v>733</v>
      </c>
      <c r="W197" s="130">
        <v>47</v>
      </c>
      <c r="X197" s="130">
        <v>1</v>
      </c>
      <c r="Y197" s="130">
        <v>4</v>
      </c>
      <c r="Z197" s="130">
        <v>62</v>
      </c>
      <c r="AA197" s="130">
        <v>15</v>
      </c>
      <c r="AB197" s="130">
        <v>38</v>
      </c>
      <c r="AC197" s="130">
        <v>27</v>
      </c>
      <c r="AD197" s="130">
        <v>49</v>
      </c>
      <c r="AE197" s="130">
        <v>28</v>
      </c>
      <c r="AF197" s="130">
        <v>13</v>
      </c>
      <c r="AG197" s="130">
        <v>111</v>
      </c>
      <c r="AH197" s="130">
        <v>20</v>
      </c>
      <c r="AI197" s="130">
        <v>65</v>
      </c>
      <c r="AJ197" s="130">
        <v>44</v>
      </c>
      <c r="AK197" s="130">
        <v>165</v>
      </c>
      <c r="AL197" s="130">
        <v>308</v>
      </c>
      <c r="AM197" s="130">
        <v>22</v>
      </c>
      <c r="AN197" s="130">
        <v>2</v>
      </c>
      <c r="AO197" s="130">
        <v>432</v>
      </c>
      <c r="AP197" s="130">
        <v>258</v>
      </c>
      <c r="AQ197" s="130">
        <v>0</v>
      </c>
      <c r="AR197" s="130">
        <v>0</v>
      </c>
      <c r="AS197" s="130">
        <v>27</v>
      </c>
      <c r="AT197" s="130">
        <v>32</v>
      </c>
      <c r="AU197" s="130">
        <v>134</v>
      </c>
    </row>
    <row r="198" spans="1:47" ht="16.8">
      <c r="A198" s="131" t="s">
        <v>827</v>
      </c>
      <c r="B198" s="130">
        <v>862</v>
      </c>
      <c r="C198" s="130">
        <v>506</v>
      </c>
      <c r="D198" s="130">
        <v>425</v>
      </c>
      <c r="E198" s="130">
        <v>437</v>
      </c>
      <c r="F198" s="130">
        <v>258</v>
      </c>
      <c r="G198" s="130">
        <v>360</v>
      </c>
      <c r="H198" s="130">
        <v>102</v>
      </c>
      <c r="I198" s="130">
        <v>142</v>
      </c>
      <c r="J198" s="130">
        <v>699</v>
      </c>
      <c r="K198" s="130">
        <v>127</v>
      </c>
      <c r="L198" s="130">
        <v>55</v>
      </c>
      <c r="M198" s="130">
        <v>112</v>
      </c>
      <c r="N198" s="130">
        <v>91</v>
      </c>
      <c r="O198" s="130">
        <v>0</v>
      </c>
      <c r="P198" s="130">
        <v>75</v>
      </c>
      <c r="Q198" s="130">
        <v>97</v>
      </c>
      <c r="R198" s="130">
        <v>202</v>
      </c>
      <c r="S198" s="130">
        <v>361</v>
      </c>
      <c r="T198" s="130">
        <v>43</v>
      </c>
      <c r="U198" s="130">
        <v>76</v>
      </c>
      <c r="V198" s="130">
        <v>1251</v>
      </c>
      <c r="W198" s="130">
        <v>56</v>
      </c>
      <c r="X198" s="130">
        <v>2</v>
      </c>
      <c r="Y198" s="130">
        <v>6</v>
      </c>
      <c r="Z198" s="130">
        <v>93</v>
      </c>
      <c r="AA198" s="130">
        <v>6</v>
      </c>
      <c r="AB198" s="130">
        <v>43</v>
      </c>
      <c r="AC198" s="130">
        <v>50</v>
      </c>
      <c r="AD198" s="130">
        <v>115</v>
      </c>
      <c r="AE198" s="130">
        <v>31</v>
      </c>
      <c r="AF198" s="130">
        <v>39</v>
      </c>
      <c r="AG198" s="130">
        <v>173</v>
      </c>
      <c r="AH198" s="130">
        <v>12</v>
      </c>
      <c r="AI198" s="130">
        <v>81</v>
      </c>
      <c r="AJ198" s="130">
        <v>78</v>
      </c>
      <c r="AK198" s="130">
        <v>128</v>
      </c>
      <c r="AL198" s="130">
        <v>487</v>
      </c>
      <c r="AM198" s="130">
        <v>61</v>
      </c>
      <c r="AN198" s="130">
        <v>14</v>
      </c>
      <c r="AO198" s="130">
        <v>665</v>
      </c>
      <c r="AP198" s="130">
        <v>352</v>
      </c>
      <c r="AQ198" s="130">
        <v>0</v>
      </c>
      <c r="AR198" s="130">
        <v>1</v>
      </c>
      <c r="AS198" s="130">
        <v>57</v>
      </c>
      <c r="AT198" s="130">
        <v>98</v>
      </c>
      <c r="AU198" s="130">
        <v>197</v>
      </c>
    </row>
    <row r="199" spans="1:47" ht="16.8">
      <c r="A199" s="131" t="s">
        <v>824</v>
      </c>
      <c r="B199" s="130">
        <v>637</v>
      </c>
      <c r="C199" s="130">
        <v>366</v>
      </c>
      <c r="D199" s="130">
        <v>328</v>
      </c>
      <c r="E199" s="130">
        <v>309</v>
      </c>
      <c r="F199" s="130">
        <v>196</v>
      </c>
      <c r="G199" s="130">
        <v>265</v>
      </c>
      <c r="H199" s="130">
        <v>76</v>
      </c>
      <c r="I199" s="130">
        <v>100</v>
      </c>
      <c r="J199" s="130">
        <v>564</v>
      </c>
      <c r="K199" s="130">
        <v>84</v>
      </c>
      <c r="L199" s="130">
        <v>33</v>
      </c>
      <c r="M199" s="130">
        <v>73</v>
      </c>
      <c r="N199" s="130">
        <v>63</v>
      </c>
      <c r="O199" s="130">
        <v>0</v>
      </c>
      <c r="P199" s="130">
        <v>81</v>
      </c>
      <c r="Q199" s="130">
        <v>79</v>
      </c>
      <c r="R199" s="130">
        <v>152</v>
      </c>
      <c r="S199" s="130">
        <v>245</v>
      </c>
      <c r="T199" s="130">
        <v>26</v>
      </c>
      <c r="U199" s="130">
        <v>50</v>
      </c>
      <c r="V199" s="130">
        <v>907</v>
      </c>
      <c r="W199" s="130">
        <v>60</v>
      </c>
      <c r="X199" s="130">
        <v>4</v>
      </c>
      <c r="Y199" s="130">
        <v>5</v>
      </c>
      <c r="Z199" s="130">
        <v>73</v>
      </c>
      <c r="AA199" s="130">
        <v>9</v>
      </c>
      <c r="AB199" s="130">
        <v>45</v>
      </c>
      <c r="AC199" s="130">
        <v>33</v>
      </c>
      <c r="AD199" s="130">
        <v>50</v>
      </c>
      <c r="AE199" s="130">
        <v>34</v>
      </c>
      <c r="AF199" s="130">
        <v>37</v>
      </c>
      <c r="AG199" s="130">
        <v>130</v>
      </c>
      <c r="AH199" s="130">
        <v>5</v>
      </c>
      <c r="AI199" s="130">
        <v>62</v>
      </c>
      <c r="AJ199" s="130">
        <v>57</v>
      </c>
      <c r="AK199" s="130">
        <v>152</v>
      </c>
      <c r="AL199" s="130">
        <v>369</v>
      </c>
      <c r="AM199" s="130">
        <v>33</v>
      </c>
      <c r="AN199" s="130">
        <v>6</v>
      </c>
      <c r="AO199" s="130">
        <v>501</v>
      </c>
      <c r="AP199" s="130">
        <v>285</v>
      </c>
      <c r="AQ199" s="130">
        <v>0</v>
      </c>
      <c r="AR199" s="130">
        <v>0</v>
      </c>
      <c r="AS199" s="130">
        <v>40</v>
      </c>
      <c r="AT199" s="130">
        <v>58</v>
      </c>
      <c r="AU199" s="130">
        <v>136</v>
      </c>
    </row>
    <row r="200" spans="1:47" ht="16.8">
      <c r="A200" s="131" t="s">
        <v>836</v>
      </c>
      <c r="B200" s="130">
        <v>827</v>
      </c>
      <c r="C200" s="130">
        <v>436</v>
      </c>
      <c r="D200" s="130">
        <v>389</v>
      </c>
      <c r="E200" s="130">
        <v>438</v>
      </c>
      <c r="F200" s="130">
        <v>237</v>
      </c>
      <c r="G200" s="130">
        <v>330</v>
      </c>
      <c r="H200" s="130">
        <v>116</v>
      </c>
      <c r="I200" s="130">
        <v>144</v>
      </c>
      <c r="J200" s="130">
        <v>688</v>
      </c>
      <c r="K200" s="130">
        <v>119</v>
      </c>
      <c r="L200" s="130">
        <v>47</v>
      </c>
      <c r="M200" s="130">
        <v>100</v>
      </c>
      <c r="N200" s="130">
        <v>69</v>
      </c>
      <c r="O200" s="130">
        <v>0</v>
      </c>
      <c r="P200" s="130">
        <v>80</v>
      </c>
      <c r="Q200" s="130">
        <v>83</v>
      </c>
      <c r="R200" s="130">
        <v>167</v>
      </c>
      <c r="S200" s="130">
        <v>355</v>
      </c>
      <c r="T200" s="130">
        <v>47</v>
      </c>
      <c r="U200" s="130">
        <v>90</v>
      </c>
      <c r="V200" s="130">
        <v>1240</v>
      </c>
      <c r="W200" s="130">
        <v>58</v>
      </c>
      <c r="X200" s="130">
        <v>6</v>
      </c>
      <c r="Y200" s="130">
        <v>7</v>
      </c>
      <c r="Z200" s="130">
        <v>91</v>
      </c>
      <c r="AA200" s="130">
        <v>17</v>
      </c>
      <c r="AB200" s="130">
        <v>45</v>
      </c>
      <c r="AC200" s="130">
        <v>51</v>
      </c>
      <c r="AD200" s="130">
        <v>103</v>
      </c>
      <c r="AE200" s="130">
        <v>28</v>
      </c>
      <c r="AF200" s="130">
        <v>31</v>
      </c>
      <c r="AG200" s="130">
        <v>167</v>
      </c>
      <c r="AH200" s="130">
        <v>20</v>
      </c>
      <c r="AI200" s="130">
        <v>71</v>
      </c>
      <c r="AJ200" s="130">
        <v>64</v>
      </c>
      <c r="AK200" s="130">
        <v>145</v>
      </c>
      <c r="AL200" s="130">
        <v>478</v>
      </c>
      <c r="AM200" s="130">
        <v>50</v>
      </c>
      <c r="AN200" s="130">
        <v>10</v>
      </c>
      <c r="AO200" s="130">
        <v>633</v>
      </c>
      <c r="AP200" s="130">
        <v>361</v>
      </c>
      <c r="AQ200" s="130">
        <v>0</v>
      </c>
      <c r="AR200" s="130">
        <v>0</v>
      </c>
      <c r="AS200" s="130">
        <v>47</v>
      </c>
      <c r="AT200" s="130">
        <v>82</v>
      </c>
      <c r="AU200" s="130">
        <v>194</v>
      </c>
    </row>
    <row r="201" spans="1:47" ht="16.8">
      <c r="A201" s="131" t="s">
        <v>833</v>
      </c>
      <c r="B201" s="130">
        <v>770</v>
      </c>
      <c r="C201" s="130">
        <v>467</v>
      </c>
      <c r="D201" s="130">
        <v>383</v>
      </c>
      <c r="E201" s="130">
        <v>387</v>
      </c>
      <c r="F201" s="130">
        <v>228</v>
      </c>
      <c r="G201" s="130">
        <v>316</v>
      </c>
      <c r="H201" s="130">
        <v>91</v>
      </c>
      <c r="I201" s="130">
        <v>135</v>
      </c>
      <c r="J201" s="130">
        <v>649</v>
      </c>
      <c r="K201" s="130">
        <v>116</v>
      </c>
      <c r="L201" s="130">
        <v>44</v>
      </c>
      <c r="M201" s="130">
        <v>131</v>
      </c>
      <c r="N201" s="130">
        <v>75</v>
      </c>
      <c r="O201" s="130">
        <v>0</v>
      </c>
      <c r="P201" s="130">
        <v>59</v>
      </c>
      <c r="Q201" s="130">
        <v>79</v>
      </c>
      <c r="R201" s="130">
        <v>152</v>
      </c>
      <c r="S201" s="130">
        <v>350</v>
      </c>
      <c r="T201" s="130">
        <v>45</v>
      </c>
      <c r="U201" s="130">
        <v>76</v>
      </c>
      <c r="V201" s="130">
        <v>1211</v>
      </c>
      <c r="W201" s="130">
        <v>90</v>
      </c>
      <c r="X201" s="130">
        <v>1</v>
      </c>
      <c r="Y201" s="130">
        <v>1</v>
      </c>
      <c r="Z201" s="130">
        <v>72</v>
      </c>
      <c r="AA201" s="130">
        <v>12</v>
      </c>
      <c r="AB201" s="130">
        <v>39</v>
      </c>
      <c r="AC201" s="130">
        <v>52</v>
      </c>
      <c r="AD201" s="130">
        <v>88</v>
      </c>
      <c r="AE201" s="130">
        <v>33</v>
      </c>
      <c r="AF201" s="130">
        <v>43</v>
      </c>
      <c r="AG201" s="130">
        <v>144</v>
      </c>
      <c r="AH201" s="130">
        <v>13</v>
      </c>
      <c r="AI201" s="130">
        <v>62</v>
      </c>
      <c r="AJ201" s="130">
        <v>76</v>
      </c>
      <c r="AK201" s="130">
        <v>94</v>
      </c>
      <c r="AL201" s="130">
        <v>482</v>
      </c>
      <c r="AM201" s="130">
        <v>42</v>
      </c>
      <c r="AN201" s="130">
        <v>18</v>
      </c>
      <c r="AO201" s="130">
        <v>592</v>
      </c>
      <c r="AP201" s="130">
        <v>305</v>
      </c>
      <c r="AQ201" s="130">
        <v>0</v>
      </c>
      <c r="AR201" s="130">
        <v>0</v>
      </c>
      <c r="AS201" s="130">
        <v>49</v>
      </c>
      <c r="AT201" s="130">
        <v>118</v>
      </c>
      <c r="AU201" s="130">
        <v>178</v>
      </c>
    </row>
    <row r="202" spans="1:47" ht="16.8">
      <c r="A202" s="131" t="s">
        <v>855</v>
      </c>
      <c r="B202" s="130">
        <v>1603</v>
      </c>
      <c r="C202" s="130">
        <v>961</v>
      </c>
      <c r="D202" s="130">
        <v>900</v>
      </c>
      <c r="E202" s="130">
        <v>703</v>
      </c>
      <c r="F202" s="130">
        <v>545</v>
      </c>
      <c r="G202" s="130">
        <v>686</v>
      </c>
      <c r="H202" s="130">
        <v>189</v>
      </c>
      <c r="I202" s="130">
        <v>183</v>
      </c>
      <c r="J202" s="130">
        <v>1338</v>
      </c>
      <c r="K202" s="130">
        <v>278</v>
      </c>
      <c r="L202" s="130">
        <v>125</v>
      </c>
      <c r="M202" s="130">
        <v>281</v>
      </c>
      <c r="N202" s="130">
        <v>166</v>
      </c>
      <c r="O202" s="130">
        <v>632</v>
      </c>
      <c r="P202" s="130">
        <v>156</v>
      </c>
      <c r="Q202" s="130">
        <v>122</v>
      </c>
      <c r="R202" s="130">
        <v>329</v>
      </c>
      <c r="S202" s="130">
        <v>553</v>
      </c>
      <c r="T202" s="130">
        <v>78</v>
      </c>
      <c r="U202" s="130">
        <v>354</v>
      </c>
      <c r="V202" s="130">
        <v>2509</v>
      </c>
      <c r="W202" s="130">
        <v>54</v>
      </c>
      <c r="X202" s="130">
        <v>7</v>
      </c>
      <c r="Y202" s="130">
        <v>7</v>
      </c>
      <c r="Z202" s="130">
        <v>210</v>
      </c>
      <c r="AA202" s="130">
        <v>18</v>
      </c>
      <c r="AB202" s="130">
        <v>120</v>
      </c>
      <c r="AC202" s="130">
        <v>92</v>
      </c>
      <c r="AD202" s="130">
        <v>367</v>
      </c>
      <c r="AE202" s="130">
        <v>55</v>
      </c>
      <c r="AF202" s="130">
        <v>74</v>
      </c>
      <c r="AG202" s="130">
        <v>240</v>
      </c>
      <c r="AH202" s="130">
        <v>6</v>
      </c>
      <c r="AI202" s="130">
        <v>123</v>
      </c>
      <c r="AJ202" s="130">
        <v>131</v>
      </c>
      <c r="AK202" s="130">
        <v>183</v>
      </c>
      <c r="AL202" s="130">
        <v>1092</v>
      </c>
      <c r="AM202" s="130">
        <v>103</v>
      </c>
      <c r="AN202" s="130">
        <v>29</v>
      </c>
      <c r="AO202" s="130">
        <v>1211</v>
      </c>
      <c r="AP202" s="130">
        <v>586</v>
      </c>
      <c r="AQ202" s="130">
        <v>0</v>
      </c>
      <c r="AR202" s="130">
        <v>1</v>
      </c>
      <c r="AS202" s="130">
        <v>112</v>
      </c>
      <c r="AT202" s="130">
        <v>248</v>
      </c>
      <c r="AU202" s="130">
        <v>392</v>
      </c>
    </row>
    <row r="203" spans="1:47" ht="16.8">
      <c r="A203" s="131" t="s">
        <v>822</v>
      </c>
      <c r="B203" s="130">
        <v>1344</v>
      </c>
      <c r="C203" s="130">
        <v>817</v>
      </c>
      <c r="D203" s="130">
        <v>743</v>
      </c>
      <c r="E203" s="130">
        <v>601</v>
      </c>
      <c r="F203" s="130">
        <v>422</v>
      </c>
      <c r="G203" s="130">
        <v>603</v>
      </c>
      <c r="H203" s="130">
        <v>145</v>
      </c>
      <c r="I203" s="130">
        <v>174</v>
      </c>
      <c r="J203" s="130">
        <v>1147</v>
      </c>
      <c r="K203" s="130">
        <v>194</v>
      </c>
      <c r="L203" s="130">
        <v>89</v>
      </c>
      <c r="M203" s="130">
        <v>277</v>
      </c>
      <c r="N203" s="130">
        <v>165</v>
      </c>
      <c r="O203" s="130">
        <v>577</v>
      </c>
      <c r="P203" s="130">
        <v>83</v>
      </c>
      <c r="Q203" s="130">
        <v>89</v>
      </c>
      <c r="R203" s="130">
        <v>308</v>
      </c>
      <c r="S203" s="130">
        <v>552</v>
      </c>
      <c r="T203" s="130">
        <v>81</v>
      </c>
      <c r="U203" s="130">
        <v>218</v>
      </c>
      <c r="V203" s="130">
        <v>2156</v>
      </c>
      <c r="W203" s="130">
        <v>86</v>
      </c>
      <c r="X203" s="130">
        <v>4</v>
      </c>
      <c r="Y203" s="130">
        <v>1</v>
      </c>
      <c r="Z203" s="130">
        <v>169</v>
      </c>
      <c r="AA203" s="130">
        <v>12</v>
      </c>
      <c r="AB203" s="130">
        <v>92</v>
      </c>
      <c r="AC203" s="130">
        <v>80</v>
      </c>
      <c r="AD203" s="130">
        <v>185</v>
      </c>
      <c r="AE203" s="130">
        <v>45</v>
      </c>
      <c r="AF203" s="130">
        <v>46</v>
      </c>
      <c r="AG203" s="130">
        <v>266</v>
      </c>
      <c r="AH203" s="130">
        <v>4</v>
      </c>
      <c r="AI203" s="130">
        <v>94</v>
      </c>
      <c r="AJ203" s="130">
        <v>184</v>
      </c>
      <c r="AK203" s="130">
        <v>124</v>
      </c>
      <c r="AL203" s="130">
        <v>838</v>
      </c>
      <c r="AM203" s="130">
        <v>122</v>
      </c>
      <c r="AN203" s="130">
        <v>26</v>
      </c>
      <c r="AO203" s="130">
        <v>1000</v>
      </c>
      <c r="AP203" s="130">
        <v>473</v>
      </c>
      <c r="AQ203" s="130">
        <v>0</v>
      </c>
      <c r="AR203" s="130">
        <v>1</v>
      </c>
      <c r="AS203" s="130">
        <v>81</v>
      </c>
      <c r="AT203" s="130">
        <v>241</v>
      </c>
      <c r="AU203" s="130">
        <v>344</v>
      </c>
    </row>
    <row r="204" spans="1:47" ht="16.8">
      <c r="A204" s="131" t="s">
        <v>831</v>
      </c>
      <c r="B204" s="130">
        <v>2620</v>
      </c>
      <c r="C204" s="130">
        <v>1692</v>
      </c>
      <c r="D204" s="130">
        <v>1421</v>
      </c>
      <c r="E204" s="130">
        <v>1199</v>
      </c>
      <c r="F204" s="130">
        <v>929</v>
      </c>
      <c r="G204" s="130">
        <v>1139</v>
      </c>
      <c r="H204" s="130">
        <v>269</v>
      </c>
      <c r="I204" s="130">
        <v>283</v>
      </c>
      <c r="J204" s="130">
        <v>2208</v>
      </c>
      <c r="K204" s="130">
        <v>365</v>
      </c>
      <c r="L204" s="130">
        <v>163</v>
      </c>
      <c r="M204" s="130">
        <v>562</v>
      </c>
      <c r="N204" s="130">
        <v>262</v>
      </c>
      <c r="O204" s="130">
        <v>958</v>
      </c>
      <c r="P204" s="130">
        <v>339</v>
      </c>
      <c r="Q204" s="130">
        <v>237</v>
      </c>
      <c r="R204" s="130">
        <v>581</v>
      </c>
      <c r="S204" s="130">
        <v>904</v>
      </c>
      <c r="T204" s="130">
        <v>179</v>
      </c>
      <c r="U204" s="130">
        <v>366</v>
      </c>
      <c r="V204" s="130">
        <v>3972</v>
      </c>
      <c r="W204" s="130">
        <v>101</v>
      </c>
      <c r="X204" s="130">
        <v>15</v>
      </c>
      <c r="Y204" s="130">
        <v>15</v>
      </c>
      <c r="Z204" s="130">
        <v>340</v>
      </c>
      <c r="AA204" s="130">
        <v>33</v>
      </c>
      <c r="AB204" s="130">
        <v>203</v>
      </c>
      <c r="AC204" s="130">
        <v>209</v>
      </c>
      <c r="AD204" s="130">
        <v>211</v>
      </c>
      <c r="AE204" s="130">
        <v>90</v>
      </c>
      <c r="AF204" s="130">
        <v>107</v>
      </c>
      <c r="AG204" s="130">
        <v>560</v>
      </c>
      <c r="AH204" s="130">
        <v>29</v>
      </c>
      <c r="AI204" s="130">
        <v>261</v>
      </c>
      <c r="AJ204" s="130">
        <v>256</v>
      </c>
      <c r="AK204" s="130">
        <v>407</v>
      </c>
      <c r="AL204" s="130">
        <v>1515</v>
      </c>
      <c r="AM204" s="130">
        <v>121</v>
      </c>
      <c r="AN204" s="130">
        <v>46</v>
      </c>
      <c r="AO204" s="130">
        <v>1868</v>
      </c>
      <c r="AP204" s="130">
        <v>810</v>
      </c>
      <c r="AQ204" s="130">
        <v>0</v>
      </c>
      <c r="AR204" s="130">
        <v>0</v>
      </c>
      <c r="AS204" s="130">
        <v>150</v>
      </c>
      <c r="AT204" s="130">
        <v>484</v>
      </c>
      <c r="AU204" s="130">
        <v>752</v>
      </c>
    </row>
    <row r="205" spans="1:47" ht="16.8">
      <c r="A205" s="131" t="s">
        <v>817</v>
      </c>
      <c r="B205" s="130">
        <v>2397</v>
      </c>
      <c r="C205" s="130">
        <v>1230</v>
      </c>
      <c r="D205" s="130">
        <v>1130</v>
      </c>
      <c r="E205" s="130">
        <v>1267</v>
      </c>
      <c r="F205" s="130">
        <v>736</v>
      </c>
      <c r="G205" s="130">
        <v>1080</v>
      </c>
      <c r="H205" s="130">
        <v>252</v>
      </c>
      <c r="I205" s="130">
        <v>329</v>
      </c>
      <c r="J205" s="130">
        <v>2150</v>
      </c>
      <c r="K205" s="130">
        <v>251</v>
      </c>
      <c r="L205" s="130">
        <v>83</v>
      </c>
      <c r="M205" s="130">
        <v>220</v>
      </c>
      <c r="N205" s="130">
        <v>243</v>
      </c>
      <c r="O205" s="130">
        <v>52</v>
      </c>
      <c r="P205" s="130">
        <v>328</v>
      </c>
      <c r="Q205" s="130">
        <v>279</v>
      </c>
      <c r="R205" s="130">
        <v>603</v>
      </c>
      <c r="S205" s="130">
        <v>848</v>
      </c>
      <c r="T205" s="130">
        <v>111</v>
      </c>
      <c r="U205" s="130">
        <v>212</v>
      </c>
      <c r="V205" s="130">
        <v>3288</v>
      </c>
      <c r="W205" s="130">
        <v>92</v>
      </c>
      <c r="X205" s="130">
        <v>7</v>
      </c>
      <c r="Y205" s="130">
        <v>17</v>
      </c>
      <c r="Z205" s="130">
        <v>283</v>
      </c>
      <c r="AA205" s="130">
        <v>31</v>
      </c>
      <c r="AB205" s="130">
        <v>154</v>
      </c>
      <c r="AC205" s="130">
        <v>136</v>
      </c>
      <c r="AD205" s="130">
        <v>346</v>
      </c>
      <c r="AE205" s="130">
        <v>97</v>
      </c>
      <c r="AF205" s="130">
        <v>59</v>
      </c>
      <c r="AG205" s="130">
        <v>455</v>
      </c>
      <c r="AH205" s="130">
        <v>28</v>
      </c>
      <c r="AI205" s="130">
        <v>277</v>
      </c>
      <c r="AJ205" s="130">
        <v>261</v>
      </c>
      <c r="AK205" s="130">
        <v>16</v>
      </c>
      <c r="AL205" s="130">
        <v>1573</v>
      </c>
      <c r="AM205" s="130">
        <v>457</v>
      </c>
      <c r="AN205" s="130">
        <v>72</v>
      </c>
      <c r="AO205" s="130">
        <v>1864</v>
      </c>
      <c r="AP205" s="130">
        <v>1111</v>
      </c>
      <c r="AQ205" s="130">
        <v>0</v>
      </c>
      <c r="AR205" s="130">
        <v>0</v>
      </c>
      <c r="AS205" s="130">
        <v>112</v>
      </c>
      <c r="AT205" s="130">
        <v>182</v>
      </c>
      <c r="AU205" s="130">
        <v>533</v>
      </c>
    </row>
    <row r="206" spans="1:47" ht="16.8">
      <c r="A206" s="131" t="s">
        <v>840</v>
      </c>
      <c r="B206" s="130">
        <v>2500</v>
      </c>
      <c r="C206" s="130">
        <v>1431</v>
      </c>
      <c r="D206" s="130">
        <v>1191</v>
      </c>
      <c r="E206" s="130">
        <v>1309</v>
      </c>
      <c r="F206" s="130">
        <v>738</v>
      </c>
      <c r="G206" s="130">
        <v>1114</v>
      </c>
      <c r="H206" s="130">
        <v>273</v>
      </c>
      <c r="I206" s="130">
        <v>375</v>
      </c>
      <c r="J206" s="130">
        <v>2080</v>
      </c>
      <c r="K206" s="130">
        <v>410</v>
      </c>
      <c r="L206" s="130">
        <v>200</v>
      </c>
      <c r="M206" s="130">
        <v>270</v>
      </c>
      <c r="N206" s="130">
        <v>242</v>
      </c>
      <c r="O206" s="130">
        <v>58</v>
      </c>
      <c r="P206" s="130">
        <v>720</v>
      </c>
      <c r="Q206" s="130">
        <v>394</v>
      </c>
      <c r="R206" s="130">
        <v>571</v>
      </c>
      <c r="S206" s="130">
        <v>543</v>
      </c>
      <c r="T206" s="130">
        <v>80</v>
      </c>
      <c r="U206" s="130">
        <v>184</v>
      </c>
      <c r="V206" s="130">
        <v>2911</v>
      </c>
      <c r="W206" s="130">
        <v>63</v>
      </c>
      <c r="X206" s="130">
        <v>11</v>
      </c>
      <c r="Y206" s="130">
        <v>46</v>
      </c>
      <c r="Z206" s="130">
        <v>338</v>
      </c>
      <c r="AA206" s="130">
        <v>92</v>
      </c>
      <c r="AB206" s="130">
        <v>139</v>
      </c>
      <c r="AC206" s="130">
        <v>190</v>
      </c>
      <c r="AD206" s="130">
        <v>163</v>
      </c>
      <c r="AE206" s="130">
        <v>75</v>
      </c>
      <c r="AF206" s="130">
        <v>82</v>
      </c>
      <c r="AG206" s="130">
        <v>477</v>
      </c>
      <c r="AH206" s="130">
        <v>60</v>
      </c>
      <c r="AI206" s="130">
        <v>404</v>
      </c>
      <c r="AJ206" s="130">
        <v>173</v>
      </c>
      <c r="AK206" s="130">
        <v>512</v>
      </c>
      <c r="AL206" s="130">
        <v>1539</v>
      </c>
      <c r="AM206" s="130">
        <v>174</v>
      </c>
      <c r="AN206" s="130">
        <v>16</v>
      </c>
      <c r="AO206" s="130">
        <v>1848</v>
      </c>
      <c r="AP206" s="130">
        <v>961</v>
      </c>
      <c r="AQ206" s="130">
        <v>1</v>
      </c>
      <c r="AR206" s="130">
        <v>0</v>
      </c>
      <c r="AS206" s="130">
        <v>133</v>
      </c>
      <c r="AT206" s="130">
        <v>236</v>
      </c>
      <c r="AU206" s="130">
        <v>652</v>
      </c>
    </row>
    <row r="207" spans="1:47" ht="16.8">
      <c r="A207" s="131" t="s">
        <v>784</v>
      </c>
      <c r="B207" s="130">
        <v>3347</v>
      </c>
      <c r="C207" s="130">
        <v>1897</v>
      </c>
      <c r="D207" s="130">
        <v>1544</v>
      </c>
      <c r="E207" s="130">
        <v>1803</v>
      </c>
      <c r="F207" s="130">
        <v>1101</v>
      </c>
      <c r="G207" s="130">
        <v>1462</v>
      </c>
      <c r="H207" s="130">
        <v>389</v>
      </c>
      <c r="I207" s="130">
        <v>395</v>
      </c>
      <c r="J207" s="130">
        <v>2762</v>
      </c>
      <c r="K207" s="130">
        <v>576</v>
      </c>
      <c r="L207" s="130">
        <v>260</v>
      </c>
      <c r="M207" s="130">
        <v>470</v>
      </c>
      <c r="N207" s="130">
        <v>339</v>
      </c>
      <c r="O207" s="130">
        <v>26</v>
      </c>
      <c r="P207" s="130">
        <v>255</v>
      </c>
      <c r="Q207" s="130">
        <v>374</v>
      </c>
      <c r="R207" s="130">
        <v>865</v>
      </c>
      <c r="S207" s="130">
        <v>1331</v>
      </c>
      <c r="T207" s="130">
        <v>165</v>
      </c>
      <c r="U207" s="130">
        <v>330</v>
      </c>
      <c r="V207" s="130">
        <v>4932</v>
      </c>
      <c r="W207" s="130">
        <v>131</v>
      </c>
      <c r="X207" s="130">
        <v>9</v>
      </c>
      <c r="Y207" s="130">
        <v>14</v>
      </c>
      <c r="Z207" s="130">
        <v>476</v>
      </c>
      <c r="AA207" s="130">
        <v>27</v>
      </c>
      <c r="AB207" s="130">
        <v>221</v>
      </c>
      <c r="AC207" s="130">
        <v>182</v>
      </c>
      <c r="AD207" s="130">
        <v>316</v>
      </c>
      <c r="AE207" s="130">
        <v>151</v>
      </c>
      <c r="AF207" s="130">
        <v>89</v>
      </c>
      <c r="AG207" s="130">
        <v>750</v>
      </c>
      <c r="AH207" s="130">
        <v>13</v>
      </c>
      <c r="AI207" s="130">
        <v>316</v>
      </c>
      <c r="AJ207" s="130">
        <v>442</v>
      </c>
      <c r="AK207" s="130">
        <v>629</v>
      </c>
      <c r="AL207" s="130">
        <v>1889</v>
      </c>
      <c r="AM207" s="130">
        <v>277</v>
      </c>
      <c r="AN207" s="130">
        <v>74</v>
      </c>
      <c r="AO207" s="130">
        <v>2480</v>
      </c>
      <c r="AP207" s="130">
        <v>1311</v>
      </c>
      <c r="AQ207" s="130">
        <v>0</v>
      </c>
      <c r="AR207" s="130">
        <v>1</v>
      </c>
      <c r="AS207" s="130">
        <v>200</v>
      </c>
      <c r="AT207" s="130">
        <v>399</v>
      </c>
      <c r="AU207" s="130">
        <v>867</v>
      </c>
    </row>
    <row r="208" spans="1:47" ht="16.8">
      <c r="A208" s="131" t="s">
        <v>807</v>
      </c>
      <c r="B208" s="130">
        <v>3347</v>
      </c>
      <c r="C208" s="130">
        <v>2016</v>
      </c>
      <c r="D208" s="130">
        <v>1713</v>
      </c>
      <c r="E208" s="130">
        <v>1634</v>
      </c>
      <c r="F208" s="130">
        <v>1034</v>
      </c>
      <c r="G208" s="130">
        <v>1618</v>
      </c>
      <c r="H208" s="130">
        <v>305</v>
      </c>
      <c r="I208" s="130">
        <v>390</v>
      </c>
      <c r="J208" s="130">
        <v>2696</v>
      </c>
      <c r="K208" s="130">
        <v>663</v>
      </c>
      <c r="L208" s="130">
        <v>319</v>
      </c>
      <c r="M208" s="130">
        <v>610</v>
      </c>
      <c r="N208" s="130">
        <v>378</v>
      </c>
      <c r="O208" s="130">
        <v>1246</v>
      </c>
      <c r="P208" s="130">
        <v>436</v>
      </c>
      <c r="Q208" s="130">
        <v>330</v>
      </c>
      <c r="R208" s="130">
        <v>777</v>
      </c>
      <c r="S208" s="130">
        <v>1155</v>
      </c>
      <c r="T208" s="130">
        <v>214</v>
      </c>
      <c r="U208" s="130">
        <v>423</v>
      </c>
      <c r="V208" s="130">
        <v>4966</v>
      </c>
      <c r="W208" s="130">
        <v>71</v>
      </c>
      <c r="X208" s="130">
        <v>21</v>
      </c>
      <c r="Y208" s="130">
        <v>28</v>
      </c>
      <c r="Z208" s="130">
        <v>447</v>
      </c>
      <c r="AA208" s="130">
        <v>41</v>
      </c>
      <c r="AB208" s="130">
        <v>324</v>
      </c>
      <c r="AC208" s="130">
        <v>311</v>
      </c>
      <c r="AD208" s="130">
        <v>208</v>
      </c>
      <c r="AE208" s="130">
        <v>127</v>
      </c>
      <c r="AF208" s="130">
        <v>88</v>
      </c>
      <c r="AG208" s="130">
        <v>778</v>
      </c>
      <c r="AH208" s="130">
        <v>29</v>
      </c>
      <c r="AI208" s="130">
        <v>324</v>
      </c>
      <c r="AJ208" s="130">
        <v>391</v>
      </c>
      <c r="AK208" s="130">
        <v>194</v>
      </c>
      <c r="AL208" s="130">
        <v>2648</v>
      </c>
      <c r="AM208" s="130">
        <v>122</v>
      </c>
      <c r="AN208" s="130">
        <v>29</v>
      </c>
      <c r="AO208" s="130">
        <v>2316</v>
      </c>
      <c r="AP208" s="130">
        <v>1132</v>
      </c>
      <c r="AQ208" s="130">
        <v>1</v>
      </c>
      <c r="AR208" s="130">
        <v>0</v>
      </c>
      <c r="AS208" s="130">
        <v>196</v>
      </c>
      <c r="AT208" s="130">
        <v>530</v>
      </c>
      <c r="AU208" s="130">
        <v>1031</v>
      </c>
    </row>
    <row r="209" spans="1:47" ht="16.8">
      <c r="A209" s="131" t="s">
        <v>849</v>
      </c>
      <c r="B209" s="130">
        <v>3522</v>
      </c>
      <c r="C209" s="130">
        <v>2102</v>
      </c>
      <c r="D209" s="130">
        <v>1827</v>
      </c>
      <c r="E209" s="130">
        <v>1695</v>
      </c>
      <c r="F209" s="130">
        <v>1070</v>
      </c>
      <c r="G209" s="130">
        <v>1651</v>
      </c>
      <c r="H209" s="130">
        <v>371</v>
      </c>
      <c r="I209" s="130">
        <v>430</v>
      </c>
      <c r="J209" s="130">
        <v>2833</v>
      </c>
      <c r="K209" s="130">
        <v>673</v>
      </c>
      <c r="L209" s="130">
        <v>316</v>
      </c>
      <c r="M209" s="130">
        <v>614</v>
      </c>
      <c r="N209" s="130">
        <v>335</v>
      </c>
      <c r="O209" s="130">
        <v>281</v>
      </c>
      <c r="P209" s="130">
        <v>322</v>
      </c>
      <c r="Q209" s="130">
        <v>405</v>
      </c>
      <c r="R209" s="130">
        <v>956</v>
      </c>
      <c r="S209" s="130">
        <v>1277</v>
      </c>
      <c r="T209" s="130">
        <v>173</v>
      </c>
      <c r="U209" s="130">
        <v>367</v>
      </c>
      <c r="V209" s="130">
        <v>5042</v>
      </c>
      <c r="W209" s="130">
        <v>84</v>
      </c>
      <c r="X209" s="130">
        <v>12</v>
      </c>
      <c r="Y209" s="130">
        <v>19</v>
      </c>
      <c r="Z209" s="130">
        <v>419</v>
      </c>
      <c r="AA209" s="130">
        <v>47</v>
      </c>
      <c r="AB209" s="130">
        <v>193</v>
      </c>
      <c r="AC209" s="130">
        <v>232</v>
      </c>
      <c r="AD209" s="130">
        <v>498</v>
      </c>
      <c r="AE209" s="130">
        <v>163</v>
      </c>
      <c r="AF209" s="130">
        <v>86</v>
      </c>
      <c r="AG209" s="130">
        <v>642</v>
      </c>
      <c r="AH209" s="130">
        <v>20</v>
      </c>
      <c r="AI209" s="130">
        <v>386</v>
      </c>
      <c r="AJ209" s="130">
        <v>541</v>
      </c>
      <c r="AK209" s="130">
        <v>11</v>
      </c>
      <c r="AL209" s="130">
        <v>3162</v>
      </c>
      <c r="AM209" s="130">
        <v>6</v>
      </c>
      <c r="AN209" s="130">
        <v>50</v>
      </c>
      <c r="AO209" s="130">
        <v>2623</v>
      </c>
      <c r="AP209" s="130">
        <v>1294</v>
      </c>
      <c r="AQ209" s="130">
        <v>0</v>
      </c>
      <c r="AR209" s="130">
        <v>0</v>
      </c>
      <c r="AS209" s="130">
        <v>202</v>
      </c>
      <c r="AT209" s="130">
        <v>545</v>
      </c>
      <c r="AU209" s="130">
        <v>899</v>
      </c>
    </row>
    <row r="210" spans="1:47" ht="16.8">
      <c r="A210" s="131" t="s">
        <v>860</v>
      </c>
      <c r="B210" s="130">
        <v>2761</v>
      </c>
      <c r="C210" s="130">
        <v>1539</v>
      </c>
      <c r="D210" s="130">
        <v>1384</v>
      </c>
      <c r="E210" s="130">
        <v>1377</v>
      </c>
      <c r="F210" s="130">
        <v>884</v>
      </c>
      <c r="G210" s="130">
        <v>1221</v>
      </c>
      <c r="H210" s="130">
        <v>287</v>
      </c>
      <c r="I210" s="130">
        <v>369</v>
      </c>
      <c r="J210" s="130">
        <v>2322</v>
      </c>
      <c r="K210" s="130">
        <v>429</v>
      </c>
      <c r="L210" s="130">
        <v>190</v>
      </c>
      <c r="M210" s="130">
        <v>356</v>
      </c>
      <c r="N210" s="130">
        <v>225</v>
      </c>
      <c r="O210" s="130">
        <v>253</v>
      </c>
      <c r="P210" s="130">
        <v>554</v>
      </c>
      <c r="Q210" s="130">
        <v>388</v>
      </c>
      <c r="R210" s="130">
        <v>661</v>
      </c>
      <c r="S210" s="130">
        <v>747</v>
      </c>
      <c r="T210" s="130">
        <v>126</v>
      </c>
      <c r="U210" s="130">
        <v>269</v>
      </c>
      <c r="V210" s="130">
        <v>3503</v>
      </c>
      <c r="W210" s="130">
        <v>79</v>
      </c>
      <c r="X210" s="130">
        <v>16</v>
      </c>
      <c r="Y210" s="130">
        <v>33</v>
      </c>
      <c r="Z210" s="130">
        <v>369</v>
      </c>
      <c r="AA210" s="130">
        <v>59</v>
      </c>
      <c r="AB210" s="130">
        <v>174</v>
      </c>
      <c r="AC210" s="130">
        <v>220</v>
      </c>
      <c r="AD210" s="130">
        <v>170</v>
      </c>
      <c r="AE210" s="130">
        <v>105</v>
      </c>
      <c r="AF210" s="130">
        <v>113</v>
      </c>
      <c r="AG210" s="130">
        <v>578</v>
      </c>
      <c r="AH210" s="130">
        <v>76</v>
      </c>
      <c r="AI210" s="130">
        <v>359</v>
      </c>
      <c r="AJ210" s="130">
        <v>266</v>
      </c>
      <c r="AK210" s="130">
        <v>732</v>
      </c>
      <c r="AL210" s="130">
        <v>1701</v>
      </c>
      <c r="AM210" s="130">
        <v>62</v>
      </c>
      <c r="AN210" s="130">
        <v>22</v>
      </c>
      <c r="AO210" s="130">
        <v>1972</v>
      </c>
      <c r="AP210" s="130">
        <v>1023</v>
      </c>
      <c r="AQ210" s="130">
        <v>1</v>
      </c>
      <c r="AR210" s="130">
        <v>0</v>
      </c>
      <c r="AS210" s="130">
        <v>131</v>
      </c>
      <c r="AT210" s="130">
        <v>307</v>
      </c>
      <c r="AU210" s="130">
        <v>789</v>
      </c>
    </row>
    <row r="211" spans="1:47" ht="16.8">
      <c r="A211" s="131" t="s">
        <v>844</v>
      </c>
      <c r="B211" s="130">
        <v>874</v>
      </c>
      <c r="C211" s="130">
        <v>452</v>
      </c>
      <c r="D211" s="130">
        <v>403</v>
      </c>
      <c r="E211" s="130">
        <v>471</v>
      </c>
      <c r="F211" s="130">
        <v>253</v>
      </c>
      <c r="G211" s="130">
        <v>368</v>
      </c>
      <c r="H211" s="130">
        <v>106</v>
      </c>
      <c r="I211" s="130">
        <v>147</v>
      </c>
      <c r="J211" s="130">
        <v>728</v>
      </c>
      <c r="K211" s="130">
        <v>137</v>
      </c>
      <c r="L211" s="130">
        <v>68</v>
      </c>
      <c r="M211" s="130">
        <v>101</v>
      </c>
      <c r="N211" s="130">
        <v>71</v>
      </c>
      <c r="O211" s="130">
        <v>0</v>
      </c>
      <c r="P211" s="130">
        <v>138</v>
      </c>
      <c r="Q211" s="130">
        <v>125</v>
      </c>
      <c r="R211" s="130">
        <v>224</v>
      </c>
      <c r="S211" s="130">
        <v>269</v>
      </c>
      <c r="T211" s="130">
        <v>28</v>
      </c>
      <c r="U211" s="130">
        <v>84</v>
      </c>
      <c r="V211" s="130">
        <v>1189</v>
      </c>
      <c r="W211" s="130">
        <v>36</v>
      </c>
      <c r="X211" s="130">
        <v>7</v>
      </c>
      <c r="Y211" s="130">
        <v>12</v>
      </c>
      <c r="Z211" s="130">
        <v>141</v>
      </c>
      <c r="AA211" s="130">
        <v>18</v>
      </c>
      <c r="AB211" s="130">
        <v>57</v>
      </c>
      <c r="AC211" s="130">
        <v>70</v>
      </c>
      <c r="AD211" s="130">
        <v>85</v>
      </c>
      <c r="AE211" s="130">
        <v>27</v>
      </c>
      <c r="AF211" s="130">
        <v>30</v>
      </c>
      <c r="AG211" s="130">
        <v>165</v>
      </c>
      <c r="AH211" s="130">
        <v>14</v>
      </c>
      <c r="AI211" s="130">
        <v>110</v>
      </c>
      <c r="AJ211" s="130">
        <v>56</v>
      </c>
      <c r="AK211" s="130">
        <v>175</v>
      </c>
      <c r="AL211" s="130">
        <v>584</v>
      </c>
      <c r="AM211" s="130">
        <v>21</v>
      </c>
      <c r="AN211" s="130">
        <v>10</v>
      </c>
      <c r="AO211" s="130">
        <v>649</v>
      </c>
      <c r="AP211" s="130">
        <v>386</v>
      </c>
      <c r="AQ211" s="130">
        <v>0</v>
      </c>
      <c r="AR211" s="130">
        <v>0</v>
      </c>
      <c r="AS211" s="130">
        <v>45</v>
      </c>
      <c r="AT211" s="130">
        <v>92</v>
      </c>
      <c r="AU211" s="130">
        <v>225</v>
      </c>
    </row>
    <row r="212" spans="1:47" ht="16.8">
      <c r="A212" s="131" t="s">
        <v>845</v>
      </c>
      <c r="B212" s="130">
        <v>1836</v>
      </c>
      <c r="C212" s="130">
        <v>903</v>
      </c>
      <c r="D212" s="130">
        <v>831</v>
      </c>
      <c r="E212" s="130">
        <v>1005</v>
      </c>
      <c r="F212" s="130">
        <v>590</v>
      </c>
      <c r="G212" s="130">
        <v>768</v>
      </c>
      <c r="H212" s="130">
        <v>203</v>
      </c>
      <c r="I212" s="130">
        <v>275</v>
      </c>
      <c r="J212" s="130">
        <v>1568</v>
      </c>
      <c r="K212" s="130">
        <v>289</v>
      </c>
      <c r="L212" s="130">
        <v>142</v>
      </c>
      <c r="M212" s="130">
        <v>170</v>
      </c>
      <c r="N212" s="130">
        <v>152</v>
      </c>
      <c r="O212" s="130">
        <v>1</v>
      </c>
      <c r="P212" s="130">
        <v>157</v>
      </c>
      <c r="Q212" s="130">
        <v>222</v>
      </c>
      <c r="R212" s="130">
        <v>500</v>
      </c>
      <c r="S212" s="130">
        <v>707</v>
      </c>
      <c r="T212" s="130">
        <v>76</v>
      </c>
      <c r="U212" s="130">
        <v>162</v>
      </c>
      <c r="V212" s="130">
        <v>2570</v>
      </c>
      <c r="W212" s="130">
        <v>87</v>
      </c>
      <c r="X212" s="130">
        <v>6</v>
      </c>
      <c r="Y212" s="130">
        <v>17</v>
      </c>
      <c r="Z212" s="130">
        <v>258</v>
      </c>
      <c r="AA212" s="130">
        <v>19</v>
      </c>
      <c r="AB212" s="130">
        <v>117</v>
      </c>
      <c r="AC212" s="130">
        <v>126</v>
      </c>
      <c r="AD212" s="130">
        <v>228</v>
      </c>
      <c r="AE212" s="130">
        <v>89</v>
      </c>
      <c r="AF212" s="130">
        <v>33</v>
      </c>
      <c r="AG212" s="130">
        <v>371</v>
      </c>
      <c r="AH212" s="130">
        <v>12</v>
      </c>
      <c r="AI212" s="130">
        <v>201</v>
      </c>
      <c r="AJ212" s="130">
        <v>149</v>
      </c>
      <c r="AK212" s="130">
        <v>353</v>
      </c>
      <c r="AL212" s="130">
        <v>1250</v>
      </c>
      <c r="AM212" s="130">
        <v>40</v>
      </c>
      <c r="AN212" s="130">
        <v>17</v>
      </c>
      <c r="AO212" s="130">
        <v>1378</v>
      </c>
      <c r="AP212" s="130">
        <v>807</v>
      </c>
      <c r="AQ212" s="130">
        <v>0</v>
      </c>
      <c r="AR212" s="130">
        <v>0</v>
      </c>
      <c r="AS212" s="130">
        <v>105</v>
      </c>
      <c r="AT212" s="130">
        <v>137</v>
      </c>
      <c r="AU212" s="130">
        <v>458</v>
      </c>
    </row>
    <row r="213" spans="1:47" ht="16.8">
      <c r="A213" s="131" t="s">
        <v>832</v>
      </c>
      <c r="B213" s="130">
        <v>3783</v>
      </c>
      <c r="C213" s="130">
        <v>2401</v>
      </c>
      <c r="D213" s="130">
        <v>2007</v>
      </c>
      <c r="E213" s="130">
        <v>1776</v>
      </c>
      <c r="F213" s="130">
        <v>1171</v>
      </c>
      <c r="G213" s="130">
        <v>1735</v>
      </c>
      <c r="H213" s="130">
        <v>422</v>
      </c>
      <c r="I213" s="130">
        <v>455</v>
      </c>
      <c r="J213" s="130">
        <v>2952</v>
      </c>
      <c r="K213" s="130">
        <v>824</v>
      </c>
      <c r="L213" s="130">
        <v>407</v>
      </c>
      <c r="M213" s="130">
        <v>824</v>
      </c>
      <c r="N213" s="130">
        <v>389</v>
      </c>
      <c r="O213" s="130">
        <v>1692</v>
      </c>
      <c r="P213" s="130">
        <v>382</v>
      </c>
      <c r="Q213" s="130">
        <v>369</v>
      </c>
      <c r="R213" s="130">
        <v>940</v>
      </c>
      <c r="S213" s="130">
        <v>1315</v>
      </c>
      <c r="T213" s="130">
        <v>220</v>
      </c>
      <c r="U213" s="130">
        <v>533</v>
      </c>
      <c r="V213" s="130">
        <v>5736</v>
      </c>
      <c r="W213" s="130">
        <v>108</v>
      </c>
      <c r="X213" s="130">
        <v>18</v>
      </c>
      <c r="Y213" s="130">
        <v>27</v>
      </c>
      <c r="Z213" s="130">
        <v>444</v>
      </c>
      <c r="AA213" s="130">
        <v>47</v>
      </c>
      <c r="AB213" s="130">
        <v>366</v>
      </c>
      <c r="AC213" s="130">
        <v>310</v>
      </c>
      <c r="AD213" s="130">
        <v>360</v>
      </c>
      <c r="AE213" s="130">
        <v>136</v>
      </c>
      <c r="AF213" s="130">
        <v>92</v>
      </c>
      <c r="AG213" s="130">
        <v>742</v>
      </c>
      <c r="AH213" s="130">
        <v>28</v>
      </c>
      <c r="AI213" s="130">
        <v>343</v>
      </c>
      <c r="AJ213" s="130">
        <v>542</v>
      </c>
      <c r="AK213" s="130">
        <v>242</v>
      </c>
      <c r="AL213" s="130">
        <v>3002</v>
      </c>
      <c r="AM213" s="130">
        <v>73</v>
      </c>
      <c r="AN213" s="130">
        <v>66</v>
      </c>
      <c r="AO213" s="130">
        <v>2754</v>
      </c>
      <c r="AP213" s="130">
        <v>1259</v>
      </c>
      <c r="AQ213" s="130">
        <v>0</v>
      </c>
      <c r="AR213" s="130">
        <v>1</v>
      </c>
      <c r="AS213" s="130">
        <v>192</v>
      </c>
      <c r="AT213" s="130">
        <v>753</v>
      </c>
      <c r="AU213" s="130">
        <v>1029</v>
      </c>
    </row>
    <row r="214" spans="1:47" ht="16.8">
      <c r="A214" s="131" t="s">
        <v>749</v>
      </c>
      <c r="B214" s="130">
        <v>2532</v>
      </c>
      <c r="C214" s="130">
        <v>1364</v>
      </c>
      <c r="D214" s="130">
        <v>1195</v>
      </c>
      <c r="E214" s="130">
        <v>1337</v>
      </c>
      <c r="F214" s="130">
        <v>780</v>
      </c>
      <c r="G214" s="130">
        <v>1092</v>
      </c>
      <c r="H214" s="130">
        <v>279</v>
      </c>
      <c r="I214" s="130">
        <v>381</v>
      </c>
      <c r="J214" s="130">
        <v>2196</v>
      </c>
      <c r="K214" s="130">
        <v>319</v>
      </c>
      <c r="L214" s="130">
        <v>128</v>
      </c>
      <c r="M214" s="130">
        <v>318</v>
      </c>
      <c r="N214" s="130">
        <v>270</v>
      </c>
      <c r="O214" s="130">
        <v>0</v>
      </c>
      <c r="P214" s="130">
        <v>195</v>
      </c>
      <c r="Q214" s="130">
        <v>306</v>
      </c>
      <c r="R214" s="130">
        <v>659</v>
      </c>
      <c r="S214" s="130">
        <v>994</v>
      </c>
      <c r="T214" s="130">
        <v>128</v>
      </c>
      <c r="U214" s="130">
        <v>225</v>
      </c>
      <c r="V214" s="130">
        <v>3742</v>
      </c>
      <c r="W214" s="130">
        <v>126</v>
      </c>
      <c r="X214" s="130">
        <v>16</v>
      </c>
      <c r="Y214" s="130">
        <v>21</v>
      </c>
      <c r="Z214" s="130">
        <v>307</v>
      </c>
      <c r="AA214" s="130">
        <v>23</v>
      </c>
      <c r="AB214" s="130">
        <v>114</v>
      </c>
      <c r="AC214" s="130">
        <v>240</v>
      </c>
      <c r="AD214" s="130">
        <v>416</v>
      </c>
      <c r="AE214" s="130">
        <v>111</v>
      </c>
      <c r="AF214" s="130">
        <v>68</v>
      </c>
      <c r="AG214" s="130">
        <v>483</v>
      </c>
      <c r="AH214" s="130">
        <v>17</v>
      </c>
      <c r="AI214" s="130">
        <v>221</v>
      </c>
      <c r="AJ214" s="130">
        <v>195</v>
      </c>
      <c r="AK214" s="130">
        <v>174</v>
      </c>
      <c r="AL214" s="130">
        <v>1283</v>
      </c>
      <c r="AM214" s="130">
        <v>706</v>
      </c>
      <c r="AN214" s="130">
        <v>46</v>
      </c>
      <c r="AO214" s="130">
        <v>1886</v>
      </c>
      <c r="AP214" s="130">
        <v>1037</v>
      </c>
      <c r="AQ214" s="130">
        <v>0</v>
      </c>
      <c r="AR214" s="130">
        <v>0</v>
      </c>
      <c r="AS214" s="130">
        <v>133</v>
      </c>
      <c r="AT214" s="130">
        <v>277</v>
      </c>
      <c r="AU214" s="130">
        <v>646</v>
      </c>
    </row>
    <row r="215" spans="1:47" ht="16.8">
      <c r="A215" s="131" t="s">
        <v>839</v>
      </c>
      <c r="B215" s="130">
        <v>2828</v>
      </c>
      <c r="C215" s="130">
        <v>1594</v>
      </c>
      <c r="D215" s="130">
        <v>1270</v>
      </c>
      <c r="E215" s="130">
        <v>1558</v>
      </c>
      <c r="F215" s="130">
        <v>888</v>
      </c>
      <c r="G215" s="130">
        <v>1153</v>
      </c>
      <c r="H215" s="130">
        <v>343</v>
      </c>
      <c r="I215" s="130">
        <v>444</v>
      </c>
      <c r="J215" s="130">
        <v>2467</v>
      </c>
      <c r="K215" s="130">
        <v>396</v>
      </c>
      <c r="L215" s="130">
        <v>177</v>
      </c>
      <c r="M215" s="130">
        <v>351</v>
      </c>
      <c r="N215" s="130">
        <v>309</v>
      </c>
      <c r="O215" s="130">
        <v>331</v>
      </c>
      <c r="P215" s="130">
        <v>319</v>
      </c>
      <c r="Q215" s="130">
        <v>296</v>
      </c>
      <c r="R215" s="130">
        <v>644</v>
      </c>
      <c r="S215" s="130">
        <v>1141</v>
      </c>
      <c r="T215" s="130">
        <v>133</v>
      </c>
      <c r="U215" s="130">
        <v>252</v>
      </c>
      <c r="V215" s="130">
        <v>4115</v>
      </c>
      <c r="W215" s="130">
        <v>142</v>
      </c>
      <c r="X215" s="130">
        <v>18</v>
      </c>
      <c r="Y215" s="130">
        <v>11</v>
      </c>
      <c r="Z215" s="130">
        <v>386</v>
      </c>
      <c r="AA215" s="130">
        <v>42</v>
      </c>
      <c r="AB215" s="130">
        <v>222</v>
      </c>
      <c r="AC215" s="130">
        <v>252</v>
      </c>
      <c r="AD215" s="130">
        <v>189</v>
      </c>
      <c r="AE215" s="130">
        <v>124</v>
      </c>
      <c r="AF215" s="130">
        <v>86</v>
      </c>
      <c r="AG215" s="130">
        <v>663</v>
      </c>
      <c r="AH215" s="130">
        <v>35</v>
      </c>
      <c r="AI215" s="130">
        <v>249</v>
      </c>
      <c r="AJ215" s="130">
        <v>202</v>
      </c>
      <c r="AK215" s="130">
        <v>630</v>
      </c>
      <c r="AL215" s="130">
        <v>1293</v>
      </c>
      <c r="AM215" s="130">
        <v>381</v>
      </c>
      <c r="AN215" s="130">
        <v>54</v>
      </c>
      <c r="AO215" s="130">
        <v>2074</v>
      </c>
      <c r="AP215" s="130">
        <v>1110</v>
      </c>
      <c r="AQ215" s="130">
        <v>0</v>
      </c>
      <c r="AR215" s="130">
        <v>1</v>
      </c>
      <c r="AS215" s="130">
        <v>170</v>
      </c>
      <c r="AT215" s="130">
        <v>295</v>
      </c>
      <c r="AU215" s="130">
        <v>754</v>
      </c>
    </row>
    <row r="216" spans="1:47" ht="16.8">
      <c r="A216" s="131" t="s">
        <v>747</v>
      </c>
      <c r="B216" s="130">
        <v>2604</v>
      </c>
      <c r="C216" s="130">
        <v>1366</v>
      </c>
      <c r="D216" s="130">
        <v>1198</v>
      </c>
      <c r="E216" s="130">
        <v>1406</v>
      </c>
      <c r="F216" s="130">
        <v>815</v>
      </c>
      <c r="G216" s="130">
        <v>1059</v>
      </c>
      <c r="H216" s="130">
        <v>337</v>
      </c>
      <c r="I216" s="130">
        <v>393</v>
      </c>
      <c r="J216" s="130">
        <v>2252</v>
      </c>
      <c r="K216" s="130">
        <v>337</v>
      </c>
      <c r="L216" s="130">
        <v>142</v>
      </c>
      <c r="M216" s="130">
        <v>340</v>
      </c>
      <c r="N216" s="130">
        <v>258</v>
      </c>
      <c r="O216" s="130">
        <v>0</v>
      </c>
      <c r="P216" s="130">
        <v>217</v>
      </c>
      <c r="Q216" s="130">
        <v>265</v>
      </c>
      <c r="R216" s="130">
        <v>659</v>
      </c>
      <c r="S216" s="130">
        <v>1002</v>
      </c>
      <c r="T216" s="130">
        <v>151</v>
      </c>
      <c r="U216" s="130">
        <v>283</v>
      </c>
      <c r="V216" s="130">
        <v>3838</v>
      </c>
      <c r="W216" s="130">
        <v>166</v>
      </c>
      <c r="X216" s="130">
        <v>8</v>
      </c>
      <c r="Y216" s="130">
        <v>25</v>
      </c>
      <c r="Z216" s="130">
        <v>345</v>
      </c>
      <c r="AA216" s="130">
        <v>20</v>
      </c>
      <c r="AB216" s="130">
        <v>139</v>
      </c>
      <c r="AC216" s="130">
        <v>169</v>
      </c>
      <c r="AD216" s="130">
        <v>361</v>
      </c>
      <c r="AE216" s="130">
        <v>113</v>
      </c>
      <c r="AF216" s="130">
        <v>64</v>
      </c>
      <c r="AG216" s="130">
        <v>474</v>
      </c>
      <c r="AH216" s="130">
        <v>23</v>
      </c>
      <c r="AI216" s="130">
        <v>246</v>
      </c>
      <c r="AJ216" s="130">
        <v>241</v>
      </c>
      <c r="AK216" s="130">
        <v>382</v>
      </c>
      <c r="AL216" s="130">
        <v>1317</v>
      </c>
      <c r="AM216" s="130">
        <v>523</v>
      </c>
      <c r="AN216" s="130">
        <v>39</v>
      </c>
      <c r="AO216" s="130">
        <v>1899</v>
      </c>
      <c r="AP216" s="130">
        <v>1034</v>
      </c>
      <c r="AQ216" s="130">
        <v>0</v>
      </c>
      <c r="AR216" s="130">
        <v>0</v>
      </c>
      <c r="AS216" s="130">
        <v>150</v>
      </c>
      <c r="AT216" s="130">
        <v>289</v>
      </c>
      <c r="AU216" s="130">
        <v>705</v>
      </c>
    </row>
    <row r="217" spans="1:47" ht="16.8">
      <c r="A217" s="131" t="s">
        <v>852</v>
      </c>
      <c r="B217" s="130">
        <v>3383</v>
      </c>
      <c r="C217" s="130">
        <v>1930</v>
      </c>
      <c r="D217" s="130">
        <v>1685</v>
      </c>
      <c r="E217" s="130">
        <v>1698</v>
      </c>
      <c r="F217" s="130">
        <v>976</v>
      </c>
      <c r="G217" s="130">
        <v>1591</v>
      </c>
      <c r="H217" s="130">
        <v>376</v>
      </c>
      <c r="I217" s="130">
        <v>440</v>
      </c>
      <c r="J217" s="130">
        <v>2754</v>
      </c>
      <c r="K217" s="130">
        <v>610</v>
      </c>
      <c r="L217" s="130">
        <v>277</v>
      </c>
      <c r="M217" s="130">
        <v>549</v>
      </c>
      <c r="N217" s="130">
        <v>325</v>
      </c>
      <c r="O217" s="130">
        <v>0</v>
      </c>
      <c r="P217" s="130">
        <v>362</v>
      </c>
      <c r="Q217" s="130">
        <v>425</v>
      </c>
      <c r="R217" s="130">
        <v>948</v>
      </c>
      <c r="S217" s="130">
        <v>1112</v>
      </c>
      <c r="T217" s="130">
        <v>140</v>
      </c>
      <c r="U217" s="130">
        <v>380</v>
      </c>
      <c r="V217" s="130">
        <v>4833</v>
      </c>
      <c r="W217" s="130">
        <v>45</v>
      </c>
      <c r="X217" s="130">
        <v>14</v>
      </c>
      <c r="Y217" s="130">
        <v>39</v>
      </c>
      <c r="Z217" s="130">
        <v>426</v>
      </c>
      <c r="AA217" s="130">
        <v>48</v>
      </c>
      <c r="AB217" s="130">
        <v>274</v>
      </c>
      <c r="AC217" s="130">
        <v>242</v>
      </c>
      <c r="AD217" s="130">
        <v>265</v>
      </c>
      <c r="AE217" s="130">
        <v>132</v>
      </c>
      <c r="AF217" s="130">
        <v>92</v>
      </c>
      <c r="AG217" s="130">
        <v>702</v>
      </c>
      <c r="AH217" s="130">
        <v>19</v>
      </c>
      <c r="AI217" s="130">
        <v>420</v>
      </c>
      <c r="AJ217" s="130">
        <v>465</v>
      </c>
      <c r="AK217" s="130">
        <v>701</v>
      </c>
      <c r="AL217" s="130">
        <v>2123</v>
      </c>
      <c r="AM217" s="130">
        <v>225</v>
      </c>
      <c r="AN217" s="130">
        <v>25</v>
      </c>
      <c r="AO217" s="130">
        <v>2440</v>
      </c>
      <c r="AP217" s="130">
        <v>1279</v>
      </c>
      <c r="AQ217" s="130">
        <v>0</v>
      </c>
      <c r="AR217" s="130">
        <v>0</v>
      </c>
      <c r="AS217" s="130">
        <v>218</v>
      </c>
      <c r="AT217" s="130">
        <v>485</v>
      </c>
      <c r="AU217" s="130">
        <v>943</v>
      </c>
    </row>
    <row r="218" spans="1:47" ht="16.8">
      <c r="A218" s="131" t="s">
        <v>776</v>
      </c>
      <c r="B218" s="130">
        <v>2093</v>
      </c>
      <c r="C218" s="130">
        <v>1195</v>
      </c>
      <c r="D218" s="130">
        <v>1006</v>
      </c>
      <c r="E218" s="130">
        <v>1087</v>
      </c>
      <c r="F218" s="130">
        <v>766</v>
      </c>
      <c r="G218" s="130">
        <v>854</v>
      </c>
      <c r="H218" s="130">
        <v>218</v>
      </c>
      <c r="I218" s="130">
        <v>255</v>
      </c>
      <c r="J218" s="130">
        <v>1729</v>
      </c>
      <c r="K218" s="130">
        <v>362</v>
      </c>
      <c r="L218" s="130">
        <v>164</v>
      </c>
      <c r="M218" s="130">
        <v>320</v>
      </c>
      <c r="N218" s="130">
        <v>180</v>
      </c>
      <c r="O218" s="130">
        <v>0</v>
      </c>
      <c r="P218" s="130">
        <v>220</v>
      </c>
      <c r="Q218" s="130">
        <v>221</v>
      </c>
      <c r="R218" s="130">
        <v>547</v>
      </c>
      <c r="S218" s="130">
        <v>821</v>
      </c>
      <c r="T218" s="130">
        <v>97</v>
      </c>
      <c r="U218" s="130">
        <v>163</v>
      </c>
      <c r="V218" s="130">
        <v>3052</v>
      </c>
      <c r="W218" s="130">
        <v>50</v>
      </c>
      <c r="X218" s="130">
        <v>3</v>
      </c>
      <c r="Y218" s="130">
        <v>15</v>
      </c>
      <c r="Z218" s="130">
        <v>273</v>
      </c>
      <c r="AA218" s="130">
        <v>22</v>
      </c>
      <c r="AB218" s="130">
        <v>156</v>
      </c>
      <c r="AC218" s="130">
        <v>131</v>
      </c>
      <c r="AD218" s="130">
        <v>190</v>
      </c>
      <c r="AE218" s="130">
        <v>88</v>
      </c>
      <c r="AF218" s="130">
        <v>78</v>
      </c>
      <c r="AG218" s="130">
        <v>436</v>
      </c>
      <c r="AH218" s="130">
        <v>13</v>
      </c>
      <c r="AI218" s="130">
        <v>219</v>
      </c>
      <c r="AJ218" s="130">
        <v>274</v>
      </c>
      <c r="AK218" s="130">
        <v>151</v>
      </c>
      <c r="AL218" s="130">
        <v>1298</v>
      </c>
      <c r="AM218" s="130">
        <v>305</v>
      </c>
      <c r="AN218" s="130">
        <v>44</v>
      </c>
      <c r="AO218" s="130">
        <v>1518</v>
      </c>
      <c r="AP218" s="130">
        <v>802</v>
      </c>
      <c r="AQ218" s="130">
        <v>0</v>
      </c>
      <c r="AR218" s="130">
        <v>0</v>
      </c>
      <c r="AS218" s="130">
        <v>106</v>
      </c>
      <c r="AT218" s="130">
        <v>277</v>
      </c>
      <c r="AU218" s="130">
        <v>575</v>
      </c>
    </row>
    <row r="219" spans="1:47" ht="16.8">
      <c r="A219" s="131" t="s">
        <v>859</v>
      </c>
      <c r="B219" s="130">
        <v>1173</v>
      </c>
      <c r="C219" s="130">
        <v>623</v>
      </c>
      <c r="D219" s="130">
        <v>560</v>
      </c>
      <c r="E219" s="130">
        <v>613</v>
      </c>
      <c r="F219" s="130">
        <v>390</v>
      </c>
      <c r="G219" s="130">
        <v>515</v>
      </c>
      <c r="H219" s="130">
        <v>120</v>
      </c>
      <c r="I219" s="130">
        <v>148</v>
      </c>
      <c r="J219" s="130">
        <v>978</v>
      </c>
      <c r="K219" s="130">
        <v>198</v>
      </c>
      <c r="L219" s="130">
        <v>90</v>
      </c>
      <c r="M219" s="130">
        <v>176</v>
      </c>
      <c r="N219" s="130">
        <v>118</v>
      </c>
      <c r="O219" s="130">
        <v>290</v>
      </c>
      <c r="P219" s="130">
        <v>88</v>
      </c>
      <c r="Q219" s="130">
        <v>111</v>
      </c>
      <c r="R219" s="130">
        <v>297</v>
      </c>
      <c r="S219" s="130">
        <v>498</v>
      </c>
      <c r="T219" s="130">
        <v>53</v>
      </c>
      <c r="U219" s="130">
        <v>113</v>
      </c>
      <c r="V219" s="130">
        <v>1742</v>
      </c>
      <c r="W219" s="130">
        <v>30</v>
      </c>
      <c r="X219" s="130">
        <v>1</v>
      </c>
      <c r="Y219" s="130">
        <v>7</v>
      </c>
      <c r="Z219" s="130">
        <v>141</v>
      </c>
      <c r="AA219" s="130">
        <v>4</v>
      </c>
      <c r="AB219" s="130">
        <v>83</v>
      </c>
      <c r="AC219" s="130">
        <v>78</v>
      </c>
      <c r="AD219" s="130">
        <v>118</v>
      </c>
      <c r="AE219" s="130">
        <v>43</v>
      </c>
      <c r="AF219" s="130">
        <v>29</v>
      </c>
      <c r="AG219" s="130">
        <v>273</v>
      </c>
      <c r="AH219" s="130">
        <v>15</v>
      </c>
      <c r="AI219" s="130">
        <v>105</v>
      </c>
      <c r="AJ219" s="130">
        <v>161</v>
      </c>
      <c r="AK219" s="130">
        <v>109</v>
      </c>
      <c r="AL219" s="130">
        <v>686</v>
      </c>
      <c r="AM219" s="130">
        <v>161</v>
      </c>
      <c r="AN219" s="130">
        <v>20</v>
      </c>
      <c r="AO219" s="130">
        <v>834</v>
      </c>
      <c r="AP219" s="130">
        <v>432</v>
      </c>
      <c r="AQ219" s="130">
        <v>0</v>
      </c>
      <c r="AR219" s="130">
        <v>0</v>
      </c>
      <c r="AS219" s="130">
        <v>52</v>
      </c>
      <c r="AT219" s="130">
        <v>162</v>
      </c>
      <c r="AU219" s="130">
        <v>339</v>
      </c>
    </row>
    <row r="220" spans="1:47" ht="16.8">
      <c r="A220" s="131" t="s">
        <v>841</v>
      </c>
      <c r="B220" s="130">
        <v>376</v>
      </c>
      <c r="C220" s="130">
        <v>210</v>
      </c>
      <c r="D220" s="130">
        <v>185</v>
      </c>
      <c r="E220" s="130">
        <v>191</v>
      </c>
      <c r="F220" s="130">
        <v>107</v>
      </c>
      <c r="G220" s="130">
        <v>139</v>
      </c>
      <c r="H220" s="130">
        <v>58</v>
      </c>
      <c r="I220" s="130">
        <v>72</v>
      </c>
      <c r="J220" s="130">
        <v>325</v>
      </c>
      <c r="K220" s="130">
        <v>56</v>
      </c>
      <c r="L220" s="130">
        <v>18</v>
      </c>
      <c r="M220" s="130">
        <v>38</v>
      </c>
      <c r="N220" s="130">
        <v>31</v>
      </c>
      <c r="O220" s="130">
        <v>0</v>
      </c>
      <c r="P220" s="130">
        <v>125</v>
      </c>
      <c r="Q220" s="130">
        <v>68</v>
      </c>
      <c r="R220" s="130">
        <v>86</v>
      </c>
      <c r="S220" s="130">
        <v>68</v>
      </c>
      <c r="T220" s="130">
        <v>3</v>
      </c>
      <c r="U220" s="130">
        <v>26</v>
      </c>
      <c r="V220" s="130">
        <v>415</v>
      </c>
      <c r="W220" s="130">
        <v>8</v>
      </c>
      <c r="X220" s="130">
        <v>2</v>
      </c>
      <c r="Y220" s="130">
        <v>6</v>
      </c>
      <c r="Z220" s="130">
        <v>44</v>
      </c>
      <c r="AA220" s="130">
        <v>18</v>
      </c>
      <c r="AB220" s="130">
        <v>7</v>
      </c>
      <c r="AC220" s="130">
        <v>33</v>
      </c>
      <c r="AD220" s="130">
        <v>31</v>
      </c>
      <c r="AE220" s="130">
        <v>10</v>
      </c>
      <c r="AF220" s="130">
        <v>13</v>
      </c>
      <c r="AG220" s="130">
        <v>68</v>
      </c>
      <c r="AH220" s="130">
        <v>14</v>
      </c>
      <c r="AI220" s="130">
        <v>69</v>
      </c>
      <c r="AJ220" s="130">
        <v>31</v>
      </c>
      <c r="AK220" s="130">
        <v>127</v>
      </c>
      <c r="AL220" s="130">
        <v>162</v>
      </c>
      <c r="AM220" s="130">
        <v>45</v>
      </c>
      <c r="AN220" s="130">
        <v>3</v>
      </c>
      <c r="AO220" s="130">
        <v>266</v>
      </c>
      <c r="AP220" s="130">
        <v>150</v>
      </c>
      <c r="AQ220" s="130">
        <v>0</v>
      </c>
      <c r="AR220" s="130">
        <v>0</v>
      </c>
      <c r="AS220" s="130">
        <v>14</v>
      </c>
      <c r="AT220" s="130">
        <v>32</v>
      </c>
      <c r="AU220" s="130">
        <v>110</v>
      </c>
    </row>
    <row r="221" spans="1:47" ht="16.8">
      <c r="A221" s="131" t="s">
        <v>846</v>
      </c>
      <c r="B221" s="130">
        <v>2139</v>
      </c>
      <c r="C221" s="130">
        <v>1027</v>
      </c>
      <c r="D221" s="130">
        <v>925</v>
      </c>
      <c r="E221" s="130">
        <v>1214</v>
      </c>
      <c r="F221" s="130">
        <v>638</v>
      </c>
      <c r="G221" s="130">
        <v>920</v>
      </c>
      <c r="H221" s="130">
        <v>231</v>
      </c>
      <c r="I221" s="130">
        <v>350</v>
      </c>
      <c r="J221" s="130">
        <v>1836</v>
      </c>
      <c r="K221" s="130">
        <v>287</v>
      </c>
      <c r="L221" s="130">
        <v>124</v>
      </c>
      <c r="M221" s="130">
        <v>179</v>
      </c>
      <c r="N221" s="130">
        <v>178</v>
      </c>
      <c r="O221" s="130">
        <v>0</v>
      </c>
      <c r="P221" s="130">
        <v>242</v>
      </c>
      <c r="Q221" s="130">
        <v>271</v>
      </c>
      <c r="R221" s="130">
        <v>589</v>
      </c>
      <c r="S221" s="130">
        <v>750</v>
      </c>
      <c r="T221" s="130">
        <v>75</v>
      </c>
      <c r="U221" s="130">
        <v>201</v>
      </c>
      <c r="V221" s="130">
        <v>2900</v>
      </c>
      <c r="W221" s="130">
        <v>130</v>
      </c>
      <c r="X221" s="130">
        <v>17</v>
      </c>
      <c r="Y221" s="130">
        <v>15</v>
      </c>
      <c r="Z221" s="130">
        <v>283</v>
      </c>
      <c r="AA221" s="130">
        <v>32</v>
      </c>
      <c r="AB221" s="130">
        <v>143</v>
      </c>
      <c r="AC221" s="130">
        <v>116</v>
      </c>
      <c r="AD221" s="130">
        <v>221</v>
      </c>
      <c r="AE221" s="130">
        <v>111</v>
      </c>
      <c r="AF221" s="130">
        <v>70</v>
      </c>
      <c r="AG221" s="130">
        <v>472</v>
      </c>
      <c r="AH221" s="130">
        <v>23</v>
      </c>
      <c r="AI221" s="130">
        <v>217</v>
      </c>
      <c r="AJ221" s="130">
        <v>152</v>
      </c>
      <c r="AK221" s="130">
        <v>458</v>
      </c>
      <c r="AL221" s="130">
        <v>1409</v>
      </c>
      <c r="AM221" s="130">
        <v>62</v>
      </c>
      <c r="AN221" s="130">
        <v>19</v>
      </c>
      <c r="AO221" s="130">
        <v>1635</v>
      </c>
      <c r="AP221" s="130">
        <v>994</v>
      </c>
      <c r="AQ221" s="130">
        <v>0</v>
      </c>
      <c r="AR221" s="130">
        <v>1</v>
      </c>
      <c r="AS221" s="130">
        <v>105</v>
      </c>
      <c r="AT221" s="130">
        <v>152</v>
      </c>
      <c r="AU221" s="130">
        <v>504</v>
      </c>
    </row>
    <row r="222" spans="1:47" ht="16.8">
      <c r="A222" s="131" t="s">
        <v>856</v>
      </c>
      <c r="B222" s="130">
        <v>2382</v>
      </c>
      <c r="C222" s="130">
        <v>1179</v>
      </c>
      <c r="D222" s="130">
        <v>1123</v>
      </c>
      <c r="E222" s="130">
        <v>1259</v>
      </c>
      <c r="F222" s="130">
        <v>678</v>
      </c>
      <c r="G222" s="130">
        <v>984</v>
      </c>
      <c r="H222" s="130">
        <v>303</v>
      </c>
      <c r="I222" s="130">
        <v>417</v>
      </c>
      <c r="J222" s="130">
        <v>2050</v>
      </c>
      <c r="K222" s="130">
        <v>360</v>
      </c>
      <c r="L222" s="130">
        <v>150</v>
      </c>
      <c r="M222" s="130">
        <v>162</v>
      </c>
      <c r="N222" s="130">
        <v>230</v>
      </c>
      <c r="O222" s="130">
        <v>0</v>
      </c>
      <c r="P222" s="130">
        <v>507</v>
      </c>
      <c r="Q222" s="130">
        <v>421</v>
      </c>
      <c r="R222" s="130">
        <v>573</v>
      </c>
      <c r="S222" s="130">
        <v>626</v>
      </c>
      <c r="T222" s="130">
        <v>87</v>
      </c>
      <c r="U222" s="130">
        <v>155</v>
      </c>
      <c r="V222" s="130">
        <v>2852</v>
      </c>
      <c r="W222" s="130">
        <v>68</v>
      </c>
      <c r="X222" s="130">
        <v>15</v>
      </c>
      <c r="Y222" s="130">
        <v>44</v>
      </c>
      <c r="Z222" s="130">
        <v>311</v>
      </c>
      <c r="AA222" s="130">
        <v>42</v>
      </c>
      <c r="AB222" s="130">
        <v>144</v>
      </c>
      <c r="AC222" s="130">
        <v>155</v>
      </c>
      <c r="AD222" s="130">
        <v>186</v>
      </c>
      <c r="AE222" s="130">
        <v>84</v>
      </c>
      <c r="AF222" s="130">
        <v>87</v>
      </c>
      <c r="AG222" s="130">
        <v>502</v>
      </c>
      <c r="AH222" s="130">
        <v>43</v>
      </c>
      <c r="AI222" s="130">
        <v>394</v>
      </c>
      <c r="AJ222" s="130">
        <v>170</v>
      </c>
      <c r="AK222" s="130">
        <v>736</v>
      </c>
      <c r="AL222" s="130">
        <v>1403</v>
      </c>
      <c r="AM222" s="130">
        <v>57</v>
      </c>
      <c r="AN222" s="130">
        <v>11</v>
      </c>
      <c r="AO222" s="130">
        <v>1800</v>
      </c>
      <c r="AP222" s="130">
        <v>1060</v>
      </c>
      <c r="AQ222" s="130">
        <v>3</v>
      </c>
      <c r="AR222" s="130">
        <v>0</v>
      </c>
      <c r="AS222" s="130">
        <v>123</v>
      </c>
      <c r="AT222" s="130">
        <v>145</v>
      </c>
      <c r="AU222" s="130">
        <v>582</v>
      </c>
    </row>
    <row r="223" spans="1:47" ht="16.8">
      <c r="A223" s="131" t="s">
        <v>857</v>
      </c>
      <c r="B223" s="130">
        <v>2527</v>
      </c>
      <c r="C223" s="130">
        <v>1528</v>
      </c>
      <c r="D223" s="130">
        <v>1302</v>
      </c>
      <c r="E223" s="130">
        <v>1225</v>
      </c>
      <c r="F223" s="130">
        <v>912</v>
      </c>
      <c r="G223" s="130">
        <v>1076</v>
      </c>
      <c r="H223" s="130">
        <v>236</v>
      </c>
      <c r="I223" s="130">
        <v>303</v>
      </c>
      <c r="J223" s="130">
        <v>2110</v>
      </c>
      <c r="K223" s="130">
        <v>408</v>
      </c>
      <c r="L223" s="130">
        <v>202</v>
      </c>
      <c r="M223" s="130">
        <v>425</v>
      </c>
      <c r="N223" s="130">
        <v>234</v>
      </c>
      <c r="O223" s="130">
        <v>0</v>
      </c>
      <c r="P223" s="130">
        <v>680</v>
      </c>
      <c r="Q223" s="130">
        <v>321</v>
      </c>
      <c r="R223" s="130">
        <v>554</v>
      </c>
      <c r="S223" s="130">
        <v>609</v>
      </c>
      <c r="T223" s="130">
        <v>121</v>
      </c>
      <c r="U223" s="130">
        <v>223</v>
      </c>
      <c r="V223" s="130">
        <v>3103</v>
      </c>
      <c r="W223" s="130">
        <v>52</v>
      </c>
      <c r="X223" s="130">
        <v>12</v>
      </c>
      <c r="Y223" s="130">
        <v>48</v>
      </c>
      <c r="Z223" s="130">
        <v>305</v>
      </c>
      <c r="AA223" s="130">
        <v>68</v>
      </c>
      <c r="AB223" s="130">
        <v>170</v>
      </c>
      <c r="AC223" s="130">
        <v>232</v>
      </c>
      <c r="AD223" s="130">
        <v>140</v>
      </c>
      <c r="AE223" s="130">
        <v>79</v>
      </c>
      <c r="AF223" s="130">
        <v>85</v>
      </c>
      <c r="AG223" s="130">
        <v>526</v>
      </c>
      <c r="AH223" s="130">
        <v>51</v>
      </c>
      <c r="AI223" s="130">
        <v>358</v>
      </c>
      <c r="AJ223" s="130">
        <v>224</v>
      </c>
      <c r="AK223" s="130">
        <v>221</v>
      </c>
      <c r="AL223" s="130">
        <v>1857</v>
      </c>
      <c r="AM223" s="130">
        <v>131</v>
      </c>
      <c r="AN223" s="130">
        <v>28</v>
      </c>
      <c r="AO223" s="130">
        <v>1809</v>
      </c>
      <c r="AP223" s="130">
        <v>857</v>
      </c>
      <c r="AQ223" s="130">
        <v>0</v>
      </c>
      <c r="AR223" s="130">
        <v>0</v>
      </c>
      <c r="AS223" s="130">
        <v>101</v>
      </c>
      <c r="AT223" s="130">
        <v>383</v>
      </c>
      <c r="AU223" s="130">
        <v>718</v>
      </c>
    </row>
    <row r="224" spans="1:47" ht="16.8">
      <c r="A224" s="131" t="s">
        <v>847</v>
      </c>
      <c r="B224" s="130">
        <v>2035</v>
      </c>
      <c r="C224" s="130">
        <v>1022</v>
      </c>
      <c r="D224" s="130">
        <v>901</v>
      </c>
      <c r="E224" s="130">
        <v>1134</v>
      </c>
      <c r="F224" s="130">
        <v>617</v>
      </c>
      <c r="G224" s="130">
        <v>897</v>
      </c>
      <c r="H224" s="130">
        <v>234</v>
      </c>
      <c r="I224" s="130">
        <v>287</v>
      </c>
      <c r="J224" s="130">
        <v>1793</v>
      </c>
      <c r="K224" s="130">
        <v>252</v>
      </c>
      <c r="L224" s="130">
        <v>88</v>
      </c>
      <c r="M224" s="130">
        <v>213</v>
      </c>
      <c r="N224" s="130">
        <v>232</v>
      </c>
      <c r="O224" s="130">
        <v>0</v>
      </c>
      <c r="P224" s="130">
        <v>197</v>
      </c>
      <c r="Q224" s="130">
        <v>230</v>
      </c>
      <c r="R224" s="130">
        <v>530</v>
      </c>
      <c r="S224" s="130">
        <v>781</v>
      </c>
      <c r="T224" s="130">
        <v>92</v>
      </c>
      <c r="U224" s="130">
        <v>186</v>
      </c>
      <c r="V224" s="130">
        <v>2910</v>
      </c>
      <c r="W224" s="130">
        <v>131</v>
      </c>
      <c r="X224" s="130">
        <v>7</v>
      </c>
      <c r="Y224" s="130">
        <v>17</v>
      </c>
      <c r="Z224" s="130">
        <v>276</v>
      </c>
      <c r="AA224" s="130">
        <v>26</v>
      </c>
      <c r="AB224" s="130">
        <v>135</v>
      </c>
      <c r="AC224" s="130">
        <v>134</v>
      </c>
      <c r="AD224" s="130">
        <v>172</v>
      </c>
      <c r="AE224" s="130">
        <v>103</v>
      </c>
      <c r="AF224" s="130">
        <v>58</v>
      </c>
      <c r="AG224" s="130">
        <v>448</v>
      </c>
      <c r="AH224" s="130">
        <v>19</v>
      </c>
      <c r="AI224" s="130">
        <v>195</v>
      </c>
      <c r="AJ224" s="130">
        <v>169</v>
      </c>
      <c r="AK224" s="130">
        <v>314</v>
      </c>
      <c r="AL224" s="130">
        <v>1053</v>
      </c>
      <c r="AM224" s="130">
        <v>407</v>
      </c>
      <c r="AN224" s="130">
        <v>25</v>
      </c>
      <c r="AO224" s="130">
        <v>1520</v>
      </c>
      <c r="AP224" s="130">
        <v>845</v>
      </c>
      <c r="AQ224" s="130">
        <v>1</v>
      </c>
      <c r="AR224" s="130">
        <v>0</v>
      </c>
      <c r="AS224" s="130">
        <v>120</v>
      </c>
      <c r="AT224" s="130">
        <v>183</v>
      </c>
      <c r="AU224" s="130">
        <v>515</v>
      </c>
    </row>
    <row r="225" spans="1:47" ht="16.8">
      <c r="A225" s="131" t="s">
        <v>854</v>
      </c>
      <c r="B225" s="130">
        <v>2811</v>
      </c>
      <c r="C225" s="130">
        <v>1510</v>
      </c>
      <c r="D225" s="130">
        <v>1321</v>
      </c>
      <c r="E225" s="130">
        <v>1490</v>
      </c>
      <c r="F225" s="130">
        <v>838</v>
      </c>
      <c r="G225" s="130">
        <v>1239</v>
      </c>
      <c r="H225" s="130">
        <v>321</v>
      </c>
      <c r="I225" s="130">
        <v>413</v>
      </c>
      <c r="J225" s="130">
        <v>2439</v>
      </c>
      <c r="K225" s="130">
        <v>410</v>
      </c>
      <c r="L225" s="130">
        <v>156</v>
      </c>
      <c r="M225" s="130">
        <v>322</v>
      </c>
      <c r="N225" s="130">
        <v>305</v>
      </c>
      <c r="O225" s="130">
        <v>168</v>
      </c>
      <c r="P225" s="130">
        <v>412</v>
      </c>
      <c r="Q225" s="130">
        <v>395</v>
      </c>
      <c r="R225" s="130">
        <v>707</v>
      </c>
      <c r="S225" s="130">
        <v>900</v>
      </c>
      <c r="T225" s="130">
        <v>122</v>
      </c>
      <c r="U225" s="130">
        <v>255</v>
      </c>
      <c r="V225" s="130">
        <v>3755</v>
      </c>
      <c r="W225" s="130">
        <v>57</v>
      </c>
      <c r="X225" s="130">
        <v>6</v>
      </c>
      <c r="Y225" s="130">
        <v>40</v>
      </c>
      <c r="Z225" s="130">
        <v>411</v>
      </c>
      <c r="AA225" s="130">
        <v>31</v>
      </c>
      <c r="AB225" s="130">
        <v>166</v>
      </c>
      <c r="AC225" s="130">
        <v>185</v>
      </c>
      <c r="AD225" s="130">
        <v>278</v>
      </c>
      <c r="AE225" s="130">
        <v>107</v>
      </c>
      <c r="AF225" s="130">
        <v>80</v>
      </c>
      <c r="AG225" s="130">
        <v>617</v>
      </c>
      <c r="AH225" s="130">
        <v>40</v>
      </c>
      <c r="AI225" s="130">
        <v>343</v>
      </c>
      <c r="AJ225" s="130">
        <v>265</v>
      </c>
      <c r="AK225" s="130">
        <v>424</v>
      </c>
      <c r="AL225" s="130">
        <v>1848</v>
      </c>
      <c r="AM225" s="130">
        <v>230</v>
      </c>
      <c r="AN225" s="130">
        <v>40</v>
      </c>
      <c r="AO225" s="130">
        <v>2151</v>
      </c>
      <c r="AP225" s="130">
        <v>1181</v>
      </c>
      <c r="AQ225" s="130">
        <v>0</v>
      </c>
      <c r="AR225" s="130">
        <v>0</v>
      </c>
      <c r="AS225" s="130">
        <v>148</v>
      </c>
      <c r="AT225" s="130">
        <v>272</v>
      </c>
      <c r="AU225" s="130">
        <v>660</v>
      </c>
    </row>
    <row r="226" spans="1:47" ht="16.8">
      <c r="A226" s="131" t="s">
        <v>843</v>
      </c>
      <c r="B226" s="130">
        <v>2168</v>
      </c>
      <c r="C226" s="130">
        <v>1114</v>
      </c>
      <c r="D226" s="130">
        <v>971</v>
      </c>
      <c r="E226" s="130">
        <v>1197</v>
      </c>
      <c r="F226" s="130">
        <v>667</v>
      </c>
      <c r="G226" s="130">
        <v>945</v>
      </c>
      <c r="H226" s="130">
        <v>274</v>
      </c>
      <c r="I226" s="130">
        <v>282</v>
      </c>
      <c r="J226" s="130">
        <v>1864</v>
      </c>
      <c r="K226" s="130">
        <v>266</v>
      </c>
      <c r="L226" s="130">
        <v>131</v>
      </c>
      <c r="M226" s="130">
        <v>174</v>
      </c>
      <c r="N226" s="130">
        <v>200</v>
      </c>
      <c r="O226" s="130">
        <v>0</v>
      </c>
      <c r="P226" s="130">
        <v>221</v>
      </c>
      <c r="Q226" s="130">
        <v>270</v>
      </c>
      <c r="R226" s="130">
        <v>583</v>
      </c>
      <c r="S226" s="130">
        <v>814</v>
      </c>
      <c r="T226" s="130">
        <v>81</v>
      </c>
      <c r="U226" s="130">
        <v>182</v>
      </c>
      <c r="V226" s="130">
        <v>2973</v>
      </c>
      <c r="W226" s="130">
        <v>76</v>
      </c>
      <c r="X226" s="130">
        <v>5</v>
      </c>
      <c r="Y226" s="130">
        <v>8</v>
      </c>
      <c r="Z226" s="130">
        <v>244</v>
      </c>
      <c r="AA226" s="130">
        <v>23</v>
      </c>
      <c r="AB226" s="130">
        <v>153</v>
      </c>
      <c r="AC226" s="130">
        <v>141</v>
      </c>
      <c r="AD226" s="130">
        <v>256</v>
      </c>
      <c r="AE226" s="130">
        <v>89</v>
      </c>
      <c r="AF226" s="130">
        <v>66</v>
      </c>
      <c r="AG226" s="130">
        <v>447</v>
      </c>
      <c r="AH226" s="130">
        <v>15</v>
      </c>
      <c r="AI226" s="130">
        <v>251</v>
      </c>
      <c r="AJ226" s="130">
        <v>240</v>
      </c>
      <c r="AK226" s="130">
        <v>485</v>
      </c>
      <c r="AL226" s="130">
        <v>1130</v>
      </c>
      <c r="AM226" s="130">
        <v>240</v>
      </c>
      <c r="AN226" s="130">
        <v>23</v>
      </c>
      <c r="AO226" s="130">
        <v>1609</v>
      </c>
      <c r="AP226" s="130">
        <v>933</v>
      </c>
      <c r="AQ226" s="130">
        <v>2</v>
      </c>
      <c r="AR226" s="130">
        <v>0</v>
      </c>
      <c r="AS226" s="130">
        <v>91</v>
      </c>
      <c r="AT226" s="130">
        <v>152</v>
      </c>
      <c r="AU226" s="130">
        <v>559</v>
      </c>
    </row>
    <row r="227" spans="1:47" ht="16.8">
      <c r="A227" s="131" t="s">
        <v>851</v>
      </c>
      <c r="B227" s="130">
        <v>1839</v>
      </c>
      <c r="C227" s="130">
        <v>901</v>
      </c>
      <c r="D227" s="130">
        <v>800</v>
      </c>
      <c r="E227" s="130">
        <v>1039</v>
      </c>
      <c r="F227" s="130">
        <v>570</v>
      </c>
      <c r="G227" s="130">
        <v>736</v>
      </c>
      <c r="H227" s="130">
        <v>213</v>
      </c>
      <c r="I227" s="130">
        <v>320</v>
      </c>
      <c r="J227" s="130">
        <v>1655</v>
      </c>
      <c r="K227" s="130">
        <v>223</v>
      </c>
      <c r="L227" s="130">
        <v>93</v>
      </c>
      <c r="M227" s="130">
        <v>114</v>
      </c>
      <c r="N227" s="130">
        <v>155</v>
      </c>
      <c r="O227" s="130">
        <v>0</v>
      </c>
      <c r="P227" s="130">
        <v>352</v>
      </c>
      <c r="Q227" s="130">
        <v>299</v>
      </c>
      <c r="R227" s="130">
        <v>498</v>
      </c>
      <c r="S227" s="130">
        <v>509</v>
      </c>
      <c r="T227" s="130">
        <v>51</v>
      </c>
      <c r="U227" s="130">
        <v>117</v>
      </c>
      <c r="V227" s="130">
        <v>2239</v>
      </c>
      <c r="W227" s="130">
        <v>57</v>
      </c>
      <c r="X227" s="130">
        <v>13</v>
      </c>
      <c r="Y227" s="130">
        <v>34</v>
      </c>
      <c r="Z227" s="130">
        <v>219</v>
      </c>
      <c r="AA227" s="130">
        <v>47</v>
      </c>
      <c r="AB227" s="130">
        <v>90</v>
      </c>
      <c r="AC227" s="130">
        <v>151</v>
      </c>
      <c r="AD227" s="130">
        <v>150</v>
      </c>
      <c r="AE227" s="130">
        <v>72</v>
      </c>
      <c r="AF227" s="130">
        <v>55</v>
      </c>
      <c r="AG227" s="130">
        <v>316</v>
      </c>
      <c r="AH227" s="130">
        <v>38</v>
      </c>
      <c r="AI227" s="130">
        <v>253</v>
      </c>
      <c r="AJ227" s="130">
        <v>191</v>
      </c>
      <c r="AK227" s="130">
        <v>370</v>
      </c>
      <c r="AL227" s="130">
        <v>1043</v>
      </c>
      <c r="AM227" s="130">
        <v>170</v>
      </c>
      <c r="AN227" s="130">
        <v>15</v>
      </c>
      <c r="AO227" s="130">
        <v>1371</v>
      </c>
      <c r="AP227" s="130">
        <v>828</v>
      </c>
      <c r="AQ227" s="130">
        <v>0</v>
      </c>
      <c r="AR227" s="130">
        <v>0</v>
      </c>
      <c r="AS227" s="130">
        <v>60</v>
      </c>
      <c r="AT227" s="130">
        <v>103</v>
      </c>
      <c r="AU227" s="130">
        <v>468</v>
      </c>
    </row>
    <row r="228" spans="1:47" ht="16.8">
      <c r="A228" s="131" t="s">
        <v>862</v>
      </c>
      <c r="B228" s="130">
        <v>2973</v>
      </c>
      <c r="C228" s="130">
        <v>1761</v>
      </c>
      <c r="D228" s="130">
        <v>1522</v>
      </c>
      <c r="E228" s="130">
        <v>1451</v>
      </c>
      <c r="F228" s="130">
        <v>974</v>
      </c>
      <c r="G228" s="130">
        <v>1412</v>
      </c>
      <c r="H228" s="130">
        <v>285</v>
      </c>
      <c r="I228" s="130">
        <v>302</v>
      </c>
      <c r="J228" s="130">
        <v>2460</v>
      </c>
      <c r="K228" s="130">
        <v>538</v>
      </c>
      <c r="L228" s="130">
        <v>242</v>
      </c>
      <c r="M228" s="130">
        <v>480</v>
      </c>
      <c r="N228" s="130">
        <v>266</v>
      </c>
      <c r="O228" s="130">
        <v>896</v>
      </c>
      <c r="P228" s="130">
        <v>436</v>
      </c>
      <c r="Q228" s="130">
        <v>348</v>
      </c>
      <c r="R228" s="130">
        <v>747</v>
      </c>
      <c r="S228" s="130">
        <v>845</v>
      </c>
      <c r="T228" s="130">
        <v>142</v>
      </c>
      <c r="U228" s="130">
        <v>440</v>
      </c>
      <c r="V228" s="130">
        <v>4167</v>
      </c>
      <c r="W228" s="130">
        <v>34</v>
      </c>
      <c r="X228" s="130">
        <v>16</v>
      </c>
      <c r="Y228" s="130">
        <v>36</v>
      </c>
      <c r="Z228" s="130">
        <v>414</v>
      </c>
      <c r="AA228" s="130">
        <v>40</v>
      </c>
      <c r="AB228" s="130">
        <v>359</v>
      </c>
      <c r="AC228" s="130">
        <v>271</v>
      </c>
      <c r="AD228" s="130">
        <v>178</v>
      </c>
      <c r="AE228" s="130">
        <v>117</v>
      </c>
      <c r="AF228" s="130">
        <v>68</v>
      </c>
      <c r="AG228" s="130">
        <v>581</v>
      </c>
      <c r="AH228" s="130">
        <v>41</v>
      </c>
      <c r="AI228" s="130">
        <v>307</v>
      </c>
      <c r="AJ228" s="130">
        <v>313</v>
      </c>
      <c r="AK228" s="130">
        <v>532</v>
      </c>
      <c r="AL228" s="130">
        <v>1927</v>
      </c>
      <c r="AM228" s="130">
        <v>202</v>
      </c>
      <c r="AN228" s="130">
        <v>21</v>
      </c>
      <c r="AO228" s="130">
        <v>2034</v>
      </c>
      <c r="AP228" s="130">
        <v>1043</v>
      </c>
      <c r="AQ228" s="130">
        <v>0</v>
      </c>
      <c r="AR228" s="130">
        <v>0</v>
      </c>
      <c r="AS228" s="130">
        <v>125</v>
      </c>
      <c r="AT228" s="130">
        <v>427</v>
      </c>
      <c r="AU228" s="130">
        <v>939</v>
      </c>
    </row>
    <row r="229" spans="1:47" ht="16.8">
      <c r="A229" s="131" t="s">
        <v>861</v>
      </c>
      <c r="B229" s="130">
        <v>1197</v>
      </c>
      <c r="C229" s="130">
        <v>733</v>
      </c>
      <c r="D229" s="130">
        <v>617</v>
      </c>
      <c r="E229" s="130">
        <v>580</v>
      </c>
      <c r="F229" s="130">
        <v>344</v>
      </c>
      <c r="G229" s="130">
        <v>597</v>
      </c>
      <c r="H229" s="130">
        <v>133</v>
      </c>
      <c r="I229" s="130">
        <v>123</v>
      </c>
      <c r="J229" s="130">
        <v>966</v>
      </c>
      <c r="K229" s="130">
        <v>228</v>
      </c>
      <c r="L229" s="130">
        <v>106</v>
      </c>
      <c r="M229" s="130">
        <v>218</v>
      </c>
      <c r="N229" s="130">
        <v>136</v>
      </c>
      <c r="O229" s="130">
        <v>119</v>
      </c>
      <c r="P229" s="130">
        <v>124</v>
      </c>
      <c r="Q229" s="130">
        <v>136</v>
      </c>
      <c r="R229" s="130">
        <v>309</v>
      </c>
      <c r="S229" s="130">
        <v>417</v>
      </c>
      <c r="T229" s="130">
        <v>71</v>
      </c>
      <c r="U229" s="130">
        <v>133</v>
      </c>
      <c r="V229" s="130">
        <v>1735</v>
      </c>
      <c r="W229" s="130">
        <v>26</v>
      </c>
      <c r="X229" s="130">
        <v>6</v>
      </c>
      <c r="Y229" s="130">
        <v>7</v>
      </c>
      <c r="Z229" s="130">
        <v>142</v>
      </c>
      <c r="AA229" s="130">
        <v>11</v>
      </c>
      <c r="AB229" s="130">
        <v>113</v>
      </c>
      <c r="AC229" s="130">
        <v>82</v>
      </c>
      <c r="AD229" s="130">
        <v>129</v>
      </c>
      <c r="AE229" s="130">
        <v>53</v>
      </c>
      <c r="AF229" s="130">
        <v>39</v>
      </c>
      <c r="AG229" s="130">
        <v>232</v>
      </c>
      <c r="AH229" s="130">
        <v>7</v>
      </c>
      <c r="AI229" s="130">
        <v>116</v>
      </c>
      <c r="AJ229" s="130">
        <v>164</v>
      </c>
      <c r="AK229" s="130">
        <v>231</v>
      </c>
      <c r="AL229" s="130">
        <v>672</v>
      </c>
      <c r="AM229" s="130">
        <v>158</v>
      </c>
      <c r="AN229" s="130">
        <v>12</v>
      </c>
      <c r="AO229" s="130">
        <v>843</v>
      </c>
      <c r="AP229" s="130">
        <v>404</v>
      </c>
      <c r="AQ229" s="130">
        <v>0</v>
      </c>
      <c r="AR229" s="130">
        <v>0</v>
      </c>
      <c r="AS229" s="130">
        <v>62</v>
      </c>
      <c r="AT229" s="130">
        <v>192</v>
      </c>
      <c r="AU229" s="130">
        <v>354</v>
      </c>
    </row>
    <row r="230" spans="1:47" ht="16.8">
      <c r="A230" s="131" t="s">
        <v>850</v>
      </c>
      <c r="B230" s="130">
        <v>1799</v>
      </c>
      <c r="C230" s="130">
        <v>873</v>
      </c>
      <c r="D230" s="130">
        <v>721</v>
      </c>
      <c r="E230" s="130">
        <v>1078</v>
      </c>
      <c r="F230" s="130">
        <v>562</v>
      </c>
      <c r="G230" s="130">
        <v>751</v>
      </c>
      <c r="H230" s="130">
        <v>185</v>
      </c>
      <c r="I230" s="130">
        <v>301</v>
      </c>
      <c r="J230" s="130">
        <v>1607</v>
      </c>
      <c r="K230" s="130">
        <v>223</v>
      </c>
      <c r="L230" s="130">
        <v>102</v>
      </c>
      <c r="M230" s="130">
        <v>107</v>
      </c>
      <c r="N230" s="130">
        <v>113</v>
      </c>
      <c r="O230" s="130">
        <v>0</v>
      </c>
      <c r="P230" s="130">
        <v>247</v>
      </c>
      <c r="Q230" s="130">
        <v>301</v>
      </c>
      <c r="R230" s="130">
        <v>493</v>
      </c>
      <c r="S230" s="130">
        <v>578</v>
      </c>
      <c r="T230" s="130">
        <v>49</v>
      </c>
      <c r="U230" s="130">
        <v>113</v>
      </c>
      <c r="V230" s="130">
        <v>2254</v>
      </c>
      <c r="W230" s="130">
        <v>53</v>
      </c>
      <c r="X230" s="130">
        <v>5</v>
      </c>
      <c r="Y230" s="130">
        <v>14</v>
      </c>
      <c r="Z230" s="130">
        <v>249</v>
      </c>
      <c r="AA230" s="130">
        <v>21</v>
      </c>
      <c r="AB230" s="130">
        <v>85</v>
      </c>
      <c r="AC230" s="130">
        <v>100</v>
      </c>
      <c r="AD230" s="130">
        <v>156</v>
      </c>
      <c r="AE230" s="130">
        <v>60</v>
      </c>
      <c r="AF230" s="130">
        <v>70</v>
      </c>
      <c r="AG230" s="130">
        <v>403</v>
      </c>
      <c r="AH230" s="130">
        <v>16</v>
      </c>
      <c r="AI230" s="130">
        <v>231</v>
      </c>
      <c r="AJ230" s="130">
        <v>194</v>
      </c>
      <c r="AK230" s="130">
        <v>363</v>
      </c>
      <c r="AL230" s="130">
        <v>1027</v>
      </c>
      <c r="AM230" s="130">
        <v>184</v>
      </c>
      <c r="AN230" s="130">
        <v>10</v>
      </c>
      <c r="AO230" s="130">
        <v>1350</v>
      </c>
      <c r="AP230" s="130">
        <v>815</v>
      </c>
      <c r="AQ230" s="130">
        <v>0</v>
      </c>
      <c r="AR230" s="130">
        <v>0</v>
      </c>
      <c r="AS230" s="130">
        <v>73</v>
      </c>
      <c r="AT230" s="130">
        <v>90</v>
      </c>
      <c r="AU230" s="130">
        <v>449</v>
      </c>
    </row>
    <row r="231" spans="1:47" ht="16.8">
      <c r="A231" s="131" t="s">
        <v>842</v>
      </c>
      <c r="B231" s="130">
        <v>2414</v>
      </c>
      <c r="C231" s="130">
        <v>1252</v>
      </c>
      <c r="D231" s="130">
        <v>1047</v>
      </c>
      <c r="E231" s="130">
        <v>1367</v>
      </c>
      <c r="F231" s="130">
        <v>747</v>
      </c>
      <c r="G231" s="130">
        <v>1004</v>
      </c>
      <c r="H231" s="130">
        <v>280</v>
      </c>
      <c r="I231" s="130">
        <v>383</v>
      </c>
      <c r="J231" s="130">
        <v>2089</v>
      </c>
      <c r="K231" s="130">
        <v>326</v>
      </c>
      <c r="L231" s="130">
        <v>151</v>
      </c>
      <c r="M231" s="130">
        <v>214</v>
      </c>
      <c r="N231" s="130">
        <v>192</v>
      </c>
      <c r="O231" s="130">
        <v>0</v>
      </c>
      <c r="P231" s="130">
        <v>244</v>
      </c>
      <c r="Q231" s="130">
        <v>292</v>
      </c>
      <c r="R231" s="130">
        <v>619</v>
      </c>
      <c r="S231" s="130">
        <v>879</v>
      </c>
      <c r="T231" s="130">
        <v>104</v>
      </c>
      <c r="U231" s="130">
        <v>242</v>
      </c>
      <c r="V231" s="130">
        <v>3399</v>
      </c>
      <c r="W231" s="130">
        <v>138</v>
      </c>
      <c r="X231" s="130">
        <v>13</v>
      </c>
      <c r="Y231" s="130">
        <v>21</v>
      </c>
      <c r="Z231" s="130">
        <v>319</v>
      </c>
      <c r="AA231" s="130">
        <v>20</v>
      </c>
      <c r="AB231" s="130">
        <v>143</v>
      </c>
      <c r="AC231" s="130">
        <v>197</v>
      </c>
      <c r="AD231" s="130">
        <v>212</v>
      </c>
      <c r="AE231" s="130">
        <v>137</v>
      </c>
      <c r="AF231" s="130">
        <v>71</v>
      </c>
      <c r="AG231" s="130">
        <v>510</v>
      </c>
      <c r="AH231" s="130">
        <v>20</v>
      </c>
      <c r="AI231" s="130">
        <v>240</v>
      </c>
      <c r="AJ231" s="130">
        <v>183</v>
      </c>
      <c r="AK231" s="130">
        <v>503</v>
      </c>
      <c r="AL231" s="130">
        <v>1466</v>
      </c>
      <c r="AM231" s="130">
        <v>83</v>
      </c>
      <c r="AN231" s="130">
        <v>20</v>
      </c>
      <c r="AO231" s="130">
        <v>1760</v>
      </c>
      <c r="AP231" s="130">
        <v>1021</v>
      </c>
      <c r="AQ231" s="130">
        <v>3</v>
      </c>
      <c r="AR231" s="130">
        <v>0</v>
      </c>
      <c r="AS231" s="130">
        <v>116</v>
      </c>
      <c r="AT231" s="130">
        <v>193</v>
      </c>
      <c r="AU231" s="130">
        <v>654</v>
      </c>
    </row>
    <row r="232" spans="1:47" ht="16.8">
      <c r="A232" s="131" t="s">
        <v>810</v>
      </c>
      <c r="B232" s="130">
        <v>2695</v>
      </c>
      <c r="C232" s="130">
        <v>1317</v>
      </c>
      <c r="D232" s="130">
        <v>1192</v>
      </c>
      <c r="E232" s="130">
        <v>1503</v>
      </c>
      <c r="F232" s="130">
        <v>878</v>
      </c>
      <c r="G232" s="130">
        <v>1133</v>
      </c>
      <c r="H232" s="130">
        <v>307</v>
      </c>
      <c r="I232" s="130">
        <v>377</v>
      </c>
      <c r="J232" s="130">
        <v>2363</v>
      </c>
      <c r="K232" s="130">
        <v>314</v>
      </c>
      <c r="L232" s="130">
        <v>136</v>
      </c>
      <c r="M232" s="130">
        <v>217</v>
      </c>
      <c r="N232" s="130">
        <v>303</v>
      </c>
      <c r="O232" s="130">
        <v>0</v>
      </c>
      <c r="P232" s="130">
        <v>300</v>
      </c>
      <c r="Q232" s="130">
        <v>303</v>
      </c>
      <c r="R232" s="130">
        <v>693</v>
      </c>
      <c r="S232" s="130">
        <v>979</v>
      </c>
      <c r="T232" s="130">
        <v>116</v>
      </c>
      <c r="U232" s="130">
        <v>280</v>
      </c>
      <c r="V232" s="130">
        <v>3740</v>
      </c>
      <c r="W232" s="130">
        <v>132</v>
      </c>
      <c r="X232" s="130">
        <v>16</v>
      </c>
      <c r="Y232" s="130">
        <v>28</v>
      </c>
      <c r="Z232" s="130">
        <v>360</v>
      </c>
      <c r="AA232" s="130">
        <v>38</v>
      </c>
      <c r="AB232" s="130">
        <v>218</v>
      </c>
      <c r="AC232" s="130">
        <v>153</v>
      </c>
      <c r="AD232" s="130">
        <v>230</v>
      </c>
      <c r="AE232" s="130">
        <v>105</v>
      </c>
      <c r="AF232" s="130">
        <v>66</v>
      </c>
      <c r="AG232" s="130">
        <v>643</v>
      </c>
      <c r="AH232" s="130">
        <v>28</v>
      </c>
      <c r="AI232" s="130">
        <v>246</v>
      </c>
      <c r="AJ232" s="130">
        <v>222</v>
      </c>
      <c r="AK232" s="130">
        <v>533</v>
      </c>
      <c r="AL232" s="130">
        <v>1294</v>
      </c>
      <c r="AM232" s="130">
        <v>465</v>
      </c>
      <c r="AN232" s="130">
        <v>34</v>
      </c>
      <c r="AO232" s="130">
        <v>2029</v>
      </c>
      <c r="AP232" s="130">
        <v>1208</v>
      </c>
      <c r="AQ232" s="130">
        <v>1</v>
      </c>
      <c r="AR232" s="130">
        <v>0</v>
      </c>
      <c r="AS232" s="130">
        <v>138</v>
      </c>
      <c r="AT232" s="130">
        <v>169</v>
      </c>
      <c r="AU232" s="130">
        <v>666</v>
      </c>
    </row>
    <row r="233" spans="1:47" ht="16.8">
      <c r="A233" s="131" t="s">
        <v>848</v>
      </c>
      <c r="B233" s="130">
        <v>3100</v>
      </c>
      <c r="C233" s="130">
        <v>1826</v>
      </c>
      <c r="D233" s="130">
        <v>1574</v>
      </c>
      <c r="E233" s="130">
        <v>1526</v>
      </c>
      <c r="F233" s="130">
        <v>854</v>
      </c>
      <c r="G233" s="130">
        <v>1509</v>
      </c>
      <c r="H233" s="130">
        <v>334</v>
      </c>
      <c r="I233" s="130">
        <v>403</v>
      </c>
      <c r="J233" s="130">
        <v>2500</v>
      </c>
      <c r="K233" s="130">
        <v>624</v>
      </c>
      <c r="L233" s="130">
        <v>323</v>
      </c>
      <c r="M233" s="130">
        <v>626</v>
      </c>
      <c r="N233" s="130">
        <v>330</v>
      </c>
      <c r="O233" s="130">
        <v>364</v>
      </c>
      <c r="P233" s="130">
        <v>524</v>
      </c>
      <c r="Q233" s="130">
        <v>351</v>
      </c>
      <c r="R233" s="130">
        <v>658</v>
      </c>
      <c r="S233" s="130">
        <v>886</v>
      </c>
      <c r="T233" s="130">
        <v>163</v>
      </c>
      <c r="U233" s="130">
        <v>504</v>
      </c>
      <c r="V233" s="130">
        <v>4408</v>
      </c>
      <c r="W233" s="130">
        <v>67</v>
      </c>
      <c r="X233" s="130">
        <v>24</v>
      </c>
      <c r="Y233" s="130">
        <v>22</v>
      </c>
      <c r="Z233" s="130">
        <v>382</v>
      </c>
      <c r="AA233" s="130">
        <v>62</v>
      </c>
      <c r="AB233" s="130">
        <v>296</v>
      </c>
      <c r="AC233" s="130">
        <v>259</v>
      </c>
      <c r="AD233" s="130">
        <v>160</v>
      </c>
      <c r="AE233" s="130">
        <v>128</v>
      </c>
      <c r="AF233" s="130">
        <v>63</v>
      </c>
      <c r="AG233" s="130">
        <v>701</v>
      </c>
      <c r="AH233" s="130">
        <v>88</v>
      </c>
      <c r="AI233" s="130">
        <v>373</v>
      </c>
      <c r="AJ233" s="130">
        <v>300</v>
      </c>
      <c r="AK233" s="130">
        <v>747</v>
      </c>
      <c r="AL233" s="130">
        <v>1829</v>
      </c>
      <c r="AM233" s="130">
        <v>155</v>
      </c>
      <c r="AN233" s="130">
        <v>40</v>
      </c>
      <c r="AO233" s="130">
        <v>2202</v>
      </c>
      <c r="AP233" s="130">
        <v>1008</v>
      </c>
      <c r="AQ233" s="130">
        <v>0</v>
      </c>
      <c r="AR233" s="130">
        <v>0</v>
      </c>
      <c r="AS233" s="130">
        <v>168</v>
      </c>
      <c r="AT233" s="130">
        <v>551</v>
      </c>
      <c r="AU233" s="130">
        <v>898</v>
      </c>
    </row>
    <row r="234" spans="1:47" ht="16.8">
      <c r="A234" s="131" t="s">
        <v>1131</v>
      </c>
      <c r="B234" s="130">
        <v>3252</v>
      </c>
      <c r="C234" s="130">
        <v>1942</v>
      </c>
      <c r="D234" s="130">
        <v>1780</v>
      </c>
      <c r="E234" s="130">
        <v>1472</v>
      </c>
      <c r="F234" s="130">
        <v>971</v>
      </c>
      <c r="G234" s="130">
        <v>1557</v>
      </c>
      <c r="H234" s="130">
        <v>378</v>
      </c>
      <c r="I234" s="130">
        <v>346</v>
      </c>
      <c r="J234" s="130">
        <v>2683</v>
      </c>
      <c r="K234" s="130">
        <v>583</v>
      </c>
      <c r="L234" s="130">
        <v>243</v>
      </c>
      <c r="M234" s="130">
        <v>590</v>
      </c>
      <c r="N234" s="130">
        <v>346</v>
      </c>
      <c r="O234" s="130">
        <v>1078</v>
      </c>
      <c r="P234" s="130">
        <v>390</v>
      </c>
      <c r="Q234" s="130">
        <v>359</v>
      </c>
      <c r="R234" s="130">
        <v>836</v>
      </c>
      <c r="S234" s="130">
        <v>968</v>
      </c>
      <c r="T234" s="130">
        <v>192</v>
      </c>
      <c r="U234" s="130">
        <v>485</v>
      </c>
      <c r="V234" s="130">
        <v>4781</v>
      </c>
      <c r="W234" s="130">
        <v>48</v>
      </c>
      <c r="X234" s="130">
        <v>12</v>
      </c>
      <c r="Y234" s="130">
        <v>31</v>
      </c>
      <c r="Z234" s="130">
        <v>347</v>
      </c>
      <c r="AA234" s="130">
        <v>33</v>
      </c>
      <c r="AB234" s="130">
        <v>483</v>
      </c>
      <c r="AC234" s="130">
        <v>224</v>
      </c>
      <c r="AD234" s="130">
        <v>208</v>
      </c>
      <c r="AE234" s="130">
        <v>143</v>
      </c>
      <c r="AF234" s="130">
        <v>75</v>
      </c>
      <c r="AG234" s="130">
        <v>673</v>
      </c>
      <c r="AH234" s="130">
        <v>19</v>
      </c>
      <c r="AI234" s="130">
        <v>333</v>
      </c>
      <c r="AJ234" s="130">
        <v>442</v>
      </c>
      <c r="AK234" s="130">
        <v>595</v>
      </c>
      <c r="AL234" s="130">
        <v>1819</v>
      </c>
      <c r="AM234" s="130">
        <v>462</v>
      </c>
      <c r="AN234" s="130">
        <v>57</v>
      </c>
      <c r="AO234" s="130">
        <v>2261</v>
      </c>
      <c r="AP234" s="130">
        <v>1120</v>
      </c>
      <c r="AQ234" s="130">
        <v>0</v>
      </c>
      <c r="AR234" s="130">
        <v>0</v>
      </c>
      <c r="AS234" s="130">
        <v>152</v>
      </c>
      <c r="AT234" s="130">
        <v>513</v>
      </c>
      <c r="AU234" s="130">
        <v>991</v>
      </c>
    </row>
    <row r="235" spans="1:47" ht="16.8">
      <c r="A235" s="131" t="s">
        <v>1132</v>
      </c>
      <c r="B235" s="130">
        <v>13273</v>
      </c>
      <c r="C235" s="130">
        <v>8195</v>
      </c>
      <c r="D235" s="130">
        <v>7199</v>
      </c>
      <c r="E235" s="130">
        <v>6074</v>
      </c>
      <c r="F235" s="130">
        <v>4673</v>
      </c>
      <c r="G235" s="130">
        <v>5995</v>
      </c>
      <c r="H235" s="130">
        <v>1186</v>
      </c>
      <c r="I235" s="130">
        <v>1419</v>
      </c>
      <c r="J235" s="130">
        <v>10929</v>
      </c>
      <c r="K235" s="130">
        <v>2312</v>
      </c>
      <c r="L235" s="130">
        <v>1056</v>
      </c>
      <c r="M235" s="130">
        <v>2312</v>
      </c>
      <c r="N235" s="130">
        <v>1156</v>
      </c>
      <c r="O235" s="130">
        <v>3185</v>
      </c>
      <c r="P235" s="130">
        <v>3829</v>
      </c>
      <c r="Q235" s="130">
        <v>1621</v>
      </c>
      <c r="R235" s="130">
        <v>2913</v>
      </c>
      <c r="S235" s="130">
        <v>2805</v>
      </c>
      <c r="T235" s="130">
        <v>519</v>
      </c>
      <c r="U235" s="130">
        <v>1514</v>
      </c>
      <c r="V235" s="130">
        <v>16086</v>
      </c>
      <c r="W235" s="130">
        <v>218</v>
      </c>
      <c r="X235" s="130">
        <v>97</v>
      </c>
      <c r="Y235" s="130">
        <v>186</v>
      </c>
      <c r="Z235" s="130">
        <v>1741</v>
      </c>
      <c r="AA235" s="130">
        <v>438</v>
      </c>
      <c r="AB235" s="130">
        <v>1072</v>
      </c>
      <c r="AC235" s="130">
        <v>1351</v>
      </c>
      <c r="AD235" s="130">
        <v>667</v>
      </c>
      <c r="AE235" s="130">
        <v>413</v>
      </c>
      <c r="AF235" s="130">
        <v>382</v>
      </c>
      <c r="AG235" s="130">
        <v>2621</v>
      </c>
      <c r="AH235" s="130">
        <v>478</v>
      </c>
      <c r="AI235" s="130">
        <v>1629</v>
      </c>
      <c r="AJ235" s="130">
        <v>1077</v>
      </c>
      <c r="AK235" s="130">
        <v>2028</v>
      </c>
      <c r="AL235" s="130">
        <v>8555</v>
      </c>
      <c r="AM235" s="130">
        <v>924</v>
      </c>
      <c r="AN235" s="130">
        <v>187</v>
      </c>
      <c r="AO235" s="130">
        <v>9299</v>
      </c>
      <c r="AP235" s="130">
        <v>4175</v>
      </c>
      <c r="AQ235" s="130">
        <v>2</v>
      </c>
      <c r="AR235" s="130">
        <v>1</v>
      </c>
      <c r="AS235" s="130">
        <v>651</v>
      </c>
      <c r="AT235" s="130">
        <v>2052</v>
      </c>
      <c r="AU235" s="130">
        <v>3974</v>
      </c>
    </row>
    <row r="236" spans="1:47" ht="16.8">
      <c r="A236" s="131" t="s">
        <v>863</v>
      </c>
      <c r="B236" s="130">
        <v>19325</v>
      </c>
      <c r="C236" s="130">
        <v>11670</v>
      </c>
      <c r="D236" s="130">
        <v>10247</v>
      </c>
      <c r="E236" s="130">
        <v>9078</v>
      </c>
      <c r="F236" s="130">
        <v>6229</v>
      </c>
      <c r="G236" s="130">
        <v>8742</v>
      </c>
      <c r="H236" s="130">
        <v>2025</v>
      </c>
      <c r="I236" s="130">
        <v>2329</v>
      </c>
      <c r="J236" s="130">
        <v>15796</v>
      </c>
      <c r="K236" s="130">
        <v>3606</v>
      </c>
      <c r="L236" s="130">
        <v>1722</v>
      </c>
      <c r="M236" s="130">
        <v>3936</v>
      </c>
      <c r="N236" s="130">
        <v>1709</v>
      </c>
      <c r="O236" s="130">
        <v>7351</v>
      </c>
      <c r="P236" s="130">
        <v>2882</v>
      </c>
      <c r="Q236" s="130">
        <v>2114</v>
      </c>
      <c r="R236" s="130">
        <v>4745</v>
      </c>
      <c r="S236" s="130">
        <v>6362</v>
      </c>
      <c r="T236" s="130">
        <v>837</v>
      </c>
      <c r="U236" s="130">
        <v>2215</v>
      </c>
      <c r="V236" s="130">
        <v>27500</v>
      </c>
      <c r="W236" s="130">
        <v>285</v>
      </c>
      <c r="X236" s="130">
        <v>71</v>
      </c>
      <c r="Y236" s="130">
        <v>168</v>
      </c>
      <c r="Z236" s="130">
        <v>2529</v>
      </c>
      <c r="AA236" s="130">
        <v>366</v>
      </c>
      <c r="AB236" s="130">
        <v>1571</v>
      </c>
      <c r="AC236" s="130">
        <v>1534</v>
      </c>
      <c r="AD236" s="130">
        <v>1578</v>
      </c>
      <c r="AE236" s="130">
        <v>870</v>
      </c>
      <c r="AF236" s="130">
        <v>620</v>
      </c>
      <c r="AG236" s="130">
        <v>3941</v>
      </c>
      <c r="AH236" s="130">
        <v>249</v>
      </c>
      <c r="AI236" s="130">
        <v>1960</v>
      </c>
      <c r="AJ236" s="130">
        <v>2513</v>
      </c>
      <c r="AK236" s="130">
        <v>4134</v>
      </c>
      <c r="AL236" s="130">
        <v>10320</v>
      </c>
      <c r="AM236" s="130">
        <v>2155</v>
      </c>
      <c r="AN236" s="130">
        <v>313</v>
      </c>
      <c r="AO236" s="130">
        <v>13999</v>
      </c>
      <c r="AP236" s="130">
        <v>6616</v>
      </c>
      <c r="AQ236" s="130">
        <v>2</v>
      </c>
      <c r="AR236" s="130">
        <v>0</v>
      </c>
      <c r="AS236" s="130">
        <v>1037</v>
      </c>
      <c r="AT236" s="130">
        <v>3490</v>
      </c>
      <c r="AU236" s="130">
        <v>5326</v>
      </c>
    </row>
    <row r="237" spans="1:47" ht="16.8">
      <c r="A237" s="131" t="s">
        <v>864</v>
      </c>
      <c r="B237" s="130">
        <v>3187</v>
      </c>
      <c r="C237" s="130">
        <v>1913</v>
      </c>
      <c r="D237" s="130">
        <v>1637</v>
      </c>
      <c r="E237" s="130">
        <v>1550</v>
      </c>
      <c r="F237" s="130">
        <v>966</v>
      </c>
      <c r="G237" s="130">
        <v>1345</v>
      </c>
      <c r="H237" s="130">
        <v>404</v>
      </c>
      <c r="I237" s="130">
        <v>472</v>
      </c>
      <c r="J237" s="130">
        <v>2576</v>
      </c>
      <c r="K237" s="130">
        <v>660</v>
      </c>
      <c r="L237" s="130">
        <v>338</v>
      </c>
      <c r="M237" s="130">
        <v>685</v>
      </c>
      <c r="N237" s="130">
        <v>296</v>
      </c>
      <c r="O237" s="130">
        <v>901</v>
      </c>
      <c r="P237" s="130">
        <v>325</v>
      </c>
      <c r="Q237" s="130">
        <v>275</v>
      </c>
      <c r="R237" s="130">
        <v>732</v>
      </c>
      <c r="S237" s="130">
        <v>1257</v>
      </c>
      <c r="T237" s="130">
        <v>199</v>
      </c>
      <c r="U237" s="130">
        <v>365</v>
      </c>
      <c r="V237" s="130">
        <v>5025</v>
      </c>
      <c r="W237" s="130">
        <v>123</v>
      </c>
      <c r="X237" s="130">
        <v>11</v>
      </c>
      <c r="Y237" s="130">
        <v>23</v>
      </c>
      <c r="Z237" s="130">
        <v>419</v>
      </c>
      <c r="AA237" s="130">
        <v>64</v>
      </c>
      <c r="AB237" s="130">
        <v>233</v>
      </c>
      <c r="AC237" s="130">
        <v>346</v>
      </c>
      <c r="AD237" s="130">
        <v>251</v>
      </c>
      <c r="AE237" s="130">
        <v>135</v>
      </c>
      <c r="AF237" s="130">
        <v>67</v>
      </c>
      <c r="AG237" s="130">
        <v>736</v>
      </c>
      <c r="AH237" s="130">
        <v>30</v>
      </c>
      <c r="AI237" s="130">
        <v>277</v>
      </c>
      <c r="AJ237" s="130">
        <v>287</v>
      </c>
      <c r="AK237" s="130">
        <v>351</v>
      </c>
      <c r="AL237" s="130">
        <v>2312</v>
      </c>
      <c r="AM237" s="130">
        <v>125</v>
      </c>
      <c r="AN237" s="130">
        <v>63</v>
      </c>
      <c r="AO237" s="130">
        <v>2364</v>
      </c>
      <c r="AP237" s="130">
        <v>1052</v>
      </c>
      <c r="AQ237" s="130">
        <v>0</v>
      </c>
      <c r="AR237" s="130">
        <v>0</v>
      </c>
      <c r="AS237" s="130">
        <v>225</v>
      </c>
      <c r="AT237" s="130">
        <v>612</v>
      </c>
      <c r="AU237" s="130">
        <v>823</v>
      </c>
    </row>
    <row r="238" spans="1:47" ht="16.8">
      <c r="A238" s="131"/>
      <c r="B238" s="130">
        <v>13000</v>
      </c>
      <c r="C238" s="130">
        <v>7494</v>
      </c>
      <c r="D238" s="130">
        <v>6347</v>
      </c>
      <c r="E238" s="130">
        <v>6653</v>
      </c>
      <c r="F238" s="130">
        <v>3807</v>
      </c>
      <c r="G238" s="130">
        <v>5737</v>
      </c>
      <c r="H238" s="130">
        <v>1547</v>
      </c>
      <c r="I238" s="130">
        <v>1909</v>
      </c>
      <c r="J238" s="130">
        <v>10921</v>
      </c>
      <c r="K238" s="130">
        <v>2111</v>
      </c>
      <c r="L238" s="130">
        <v>989</v>
      </c>
      <c r="M238" s="130">
        <v>1842</v>
      </c>
      <c r="N238" s="130">
        <v>1178</v>
      </c>
      <c r="O238" s="130">
        <v>1934</v>
      </c>
      <c r="P238" s="130">
        <v>1545</v>
      </c>
      <c r="Q238" s="130">
        <v>1504</v>
      </c>
      <c r="R238" s="130">
        <v>3236</v>
      </c>
      <c r="S238" s="130">
        <v>4144</v>
      </c>
      <c r="T238" s="130">
        <v>687</v>
      </c>
      <c r="U238" s="130">
        <v>1795</v>
      </c>
      <c r="V238" s="130">
        <v>18531</v>
      </c>
      <c r="W238" s="130">
        <v>433</v>
      </c>
      <c r="X238" s="130">
        <v>60</v>
      </c>
      <c r="Y238" s="130">
        <v>114</v>
      </c>
      <c r="Z238" s="130">
        <v>1715</v>
      </c>
      <c r="AA238" s="130">
        <v>185</v>
      </c>
      <c r="AB238" s="130">
        <v>744</v>
      </c>
      <c r="AC238" s="130">
        <v>865</v>
      </c>
      <c r="AD238" s="130">
        <v>1585</v>
      </c>
      <c r="AE238" s="130">
        <v>542</v>
      </c>
      <c r="AF238" s="130">
        <v>402</v>
      </c>
      <c r="AG238" s="130">
        <v>2473</v>
      </c>
      <c r="AH238" s="130">
        <v>175</v>
      </c>
      <c r="AI238" s="130">
        <v>1481</v>
      </c>
      <c r="AJ238" s="130">
        <v>1485</v>
      </c>
      <c r="AK238" s="130">
        <v>3963</v>
      </c>
      <c r="AL238" s="130">
        <v>5175</v>
      </c>
      <c r="AM238" s="130">
        <v>1989</v>
      </c>
      <c r="AN238" s="130">
        <v>223</v>
      </c>
      <c r="AO238" s="130">
        <v>9311</v>
      </c>
      <c r="AP238" s="130">
        <v>4767</v>
      </c>
      <c r="AQ238" s="130">
        <v>1</v>
      </c>
      <c r="AR238" s="130">
        <v>1</v>
      </c>
      <c r="AS238" s="130">
        <v>795</v>
      </c>
      <c r="AT238" s="130">
        <v>1605</v>
      </c>
      <c r="AU238" s="130">
        <v>3689</v>
      </c>
    </row>
    <row r="239" spans="1:47" ht="16.8">
      <c r="A239" s="131" t="s">
        <v>969</v>
      </c>
      <c r="B239" s="130">
        <v>56423</v>
      </c>
      <c r="C239" s="130">
        <v>31121</v>
      </c>
      <c r="D239" s="130">
        <v>27697</v>
      </c>
      <c r="E239" s="130">
        <v>28726</v>
      </c>
      <c r="F239" s="130">
        <v>17547</v>
      </c>
      <c r="G239" s="130">
        <v>24528</v>
      </c>
      <c r="H239" s="130">
        <v>6527</v>
      </c>
      <c r="I239" s="130">
        <v>7821</v>
      </c>
      <c r="J239" s="130">
        <v>48236</v>
      </c>
      <c r="K239" s="130">
        <v>7923</v>
      </c>
      <c r="L239" s="130">
        <v>3486</v>
      </c>
      <c r="M239" s="130">
        <v>6931</v>
      </c>
      <c r="N239" s="130">
        <v>5764</v>
      </c>
      <c r="O239" s="130">
        <v>4816</v>
      </c>
      <c r="P239" s="130">
        <v>10645</v>
      </c>
      <c r="Q239" s="130">
        <v>7099</v>
      </c>
      <c r="R239" s="130">
        <v>12826</v>
      </c>
      <c r="S239" s="130">
        <v>17159</v>
      </c>
      <c r="T239" s="130">
        <v>2380</v>
      </c>
      <c r="U239" s="130">
        <v>5971</v>
      </c>
      <c r="V239" s="130">
        <v>73637</v>
      </c>
      <c r="W239" s="130">
        <v>2303</v>
      </c>
      <c r="X239" s="130">
        <v>407</v>
      </c>
      <c r="Y239" s="130">
        <v>639</v>
      </c>
      <c r="Z239" s="130">
        <v>7502</v>
      </c>
      <c r="AA239" s="130">
        <v>1275</v>
      </c>
      <c r="AB239" s="130">
        <v>3501</v>
      </c>
      <c r="AC239" s="130">
        <v>5478</v>
      </c>
      <c r="AD239" s="130">
        <v>3903</v>
      </c>
      <c r="AE239" s="130">
        <v>1805</v>
      </c>
      <c r="AF239" s="130">
        <v>1791</v>
      </c>
      <c r="AG239" s="130">
        <v>10928</v>
      </c>
      <c r="AH239" s="130">
        <v>1290</v>
      </c>
      <c r="AI239" s="130">
        <v>6523</v>
      </c>
      <c r="AJ239" s="130">
        <v>5277</v>
      </c>
      <c r="AK239" s="130">
        <v>11294</v>
      </c>
      <c r="AL239" s="130">
        <v>32710</v>
      </c>
      <c r="AM239" s="130">
        <v>5056</v>
      </c>
      <c r="AN239" s="130">
        <v>839</v>
      </c>
      <c r="AO239" s="130">
        <v>42647</v>
      </c>
      <c r="AP239" s="130">
        <v>22682</v>
      </c>
      <c r="AQ239" s="130">
        <v>4</v>
      </c>
      <c r="AR239" s="130">
        <v>3</v>
      </c>
      <c r="AS239" s="130">
        <v>3105</v>
      </c>
      <c r="AT239" s="130">
        <v>5996</v>
      </c>
      <c r="AU239" s="130">
        <v>13776</v>
      </c>
    </row>
    <row r="240" spans="1:47" ht="16.8">
      <c r="A240" s="131" t="s">
        <v>970</v>
      </c>
      <c r="B240" s="130">
        <v>45680</v>
      </c>
      <c r="C240" s="130">
        <v>25138</v>
      </c>
      <c r="D240" s="130">
        <v>22019</v>
      </c>
      <c r="E240" s="130">
        <v>23661</v>
      </c>
      <c r="F240" s="130">
        <v>13851</v>
      </c>
      <c r="G240" s="130">
        <v>20057</v>
      </c>
      <c r="H240" s="130">
        <v>5330</v>
      </c>
      <c r="I240" s="130">
        <v>6442</v>
      </c>
      <c r="J240" s="130">
        <v>39043</v>
      </c>
      <c r="K240" s="130">
        <v>6400</v>
      </c>
      <c r="L240" s="130">
        <v>2702</v>
      </c>
      <c r="M240" s="130">
        <v>4887</v>
      </c>
      <c r="N240" s="130">
        <v>4289</v>
      </c>
      <c r="O240" s="130">
        <v>5330</v>
      </c>
      <c r="P240" s="130">
        <v>5898</v>
      </c>
      <c r="Q240" s="130">
        <v>5782</v>
      </c>
      <c r="R240" s="130">
        <v>11242</v>
      </c>
      <c r="S240" s="130">
        <v>15042</v>
      </c>
      <c r="T240" s="130">
        <v>2320</v>
      </c>
      <c r="U240" s="130">
        <v>5062</v>
      </c>
      <c r="V240" s="130">
        <v>63385</v>
      </c>
      <c r="W240" s="130">
        <v>1591</v>
      </c>
      <c r="X240" s="130">
        <v>218</v>
      </c>
      <c r="Y240" s="130">
        <v>475</v>
      </c>
      <c r="Z240" s="130">
        <v>5839</v>
      </c>
      <c r="AA240" s="130">
        <v>714</v>
      </c>
      <c r="AB240" s="130">
        <v>2787</v>
      </c>
      <c r="AC240" s="130">
        <v>3158</v>
      </c>
      <c r="AD240" s="130">
        <v>5314</v>
      </c>
      <c r="AE240" s="130">
        <v>1747</v>
      </c>
      <c r="AF240" s="130">
        <v>1330</v>
      </c>
      <c r="AG240" s="130">
        <v>8152</v>
      </c>
      <c r="AH240" s="130">
        <v>654</v>
      </c>
      <c r="AI240" s="130">
        <v>5451</v>
      </c>
      <c r="AJ240" s="130">
        <v>5321</v>
      </c>
      <c r="AK240" s="130">
        <v>5895</v>
      </c>
      <c r="AL240" s="130">
        <v>29012</v>
      </c>
      <c r="AM240" s="130">
        <v>4313</v>
      </c>
      <c r="AN240" s="130">
        <v>1017</v>
      </c>
      <c r="AO240" s="130">
        <v>33284</v>
      </c>
      <c r="AP240" s="130">
        <v>18635</v>
      </c>
      <c r="AQ240" s="130">
        <v>5</v>
      </c>
      <c r="AR240" s="130">
        <v>0</v>
      </c>
      <c r="AS240" s="130">
        <v>2433</v>
      </c>
      <c r="AT240" s="130">
        <v>4229</v>
      </c>
      <c r="AU240" s="130">
        <v>12396</v>
      </c>
    </row>
    <row r="241" spans="1:47" ht="16.8">
      <c r="A241" s="131" t="s">
        <v>971</v>
      </c>
      <c r="B241" s="130">
        <v>30642</v>
      </c>
      <c r="C241" s="130">
        <v>16152</v>
      </c>
      <c r="D241" s="130">
        <v>14422</v>
      </c>
      <c r="E241" s="130">
        <v>16220</v>
      </c>
      <c r="F241" s="130">
        <v>9285</v>
      </c>
      <c r="G241" s="130">
        <v>12997</v>
      </c>
      <c r="H241" s="130">
        <v>3579</v>
      </c>
      <c r="I241" s="130">
        <v>4781</v>
      </c>
      <c r="J241" s="130">
        <v>27656</v>
      </c>
      <c r="K241" s="130">
        <v>3084</v>
      </c>
      <c r="L241" s="130">
        <v>1269</v>
      </c>
      <c r="M241" s="130">
        <v>2643</v>
      </c>
      <c r="N241" s="130">
        <v>3660</v>
      </c>
      <c r="O241" s="130">
        <v>1645</v>
      </c>
      <c r="P241" s="130">
        <v>4548</v>
      </c>
      <c r="Q241" s="130">
        <v>3820</v>
      </c>
      <c r="R241" s="130">
        <v>7537</v>
      </c>
      <c r="S241" s="130">
        <v>10464</v>
      </c>
      <c r="T241" s="130">
        <v>1215</v>
      </c>
      <c r="U241" s="130">
        <v>2859</v>
      </c>
      <c r="V241" s="130">
        <v>41795</v>
      </c>
      <c r="W241" s="130">
        <v>1657</v>
      </c>
      <c r="X241" s="130">
        <v>220</v>
      </c>
      <c r="Y241" s="130">
        <v>245</v>
      </c>
      <c r="Z241" s="130">
        <v>3803</v>
      </c>
      <c r="AA241" s="130">
        <v>507</v>
      </c>
      <c r="AB241" s="130">
        <v>1820</v>
      </c>
      <c r="AC241" s="130">
        <v>2634</v>
      </c>
      <c r="AD241" s="130">
        <v>3278</v>
      </c>
      <c r="AE241" s="130">
        <v>1206</v>
      </c>
      <c r="AF241" s="130">
        <v>1034</v>
      </c>
      <c r="AG241" s="130">
        <v>6209</v>
      </c>
      <c r="AH241" s="130">
        <v>495</v>
      </c>
      <c r="AI241" s="130">
        <v>3100</v>
      </c>
      <c r="AJ241" s="130">
        <v>2378</v>
      </c>
      <c r="AK241" s="130">
        <v>4165</v>
      </c>
      <c r="AL241" s="130">
        <v>17367</v>
      </c>
      <c r="AM241" s="130">
        <v>3556</v>
      </c>
      <c r="AN241" s="130">
        <v>346</v>
      </c>
      <c r="AO241" s="130">
        <v>22988</v>
      </c>
      <c r="AP241" s="130">
        <v>13131</v>
      </c>
      <c r="AQ241" s="130">
        <v>3</v>
      </c>
      <c r="AR241" s="130">
        <v>2</v>
      </c>
      <c r="AS241" s="130">
        <v>1587</v>
      </c>
      <c r="AT241" s="130">
        <v>2230</v>
      </c>
      <c r="AU241" s="130">
        <v>7654</v>
      </c>
    </row>
    <row r="242" spans="1:47" ht="16.8">
      <c r="A242" s="131" t="s">
        <v>972</v>
      </c>
      <c r="B242" s="130">
        <v>19503</v>
      </c>
      <c r="C242" s="130">
        <v>11018</v>
      </c>
      <c r="D242" s="130">
        <v>9794</v>
      </c>
      <c r="E242" s="130">
        <v>9709</v>
      </c>
      <c r="F242" s="130">
        <v>6180</v>
      </c>
      <c r="G242" s="130">
        <v>8105</v>
      </c>
      <c r="H242" s="130">
        <v>2320</v>
      </c>
      <c r="I242" s="130">
        <v>2898</v>
      </c>
      <c r="J242" s="130">
        <v>16644</v>
      </c>
      <c r="K242" s="130">
        <v>2661</v>
      </c>
      <c r="L242" s="130">
        <v>1159</v>
      </c>
      <c r="M242" s="130">
        <v>2605</v>
      </c>
      <c r="N242" s="130">
        <v>2001</v>
      </c>
      <c r="O242" s="130">
        <v>2297</v>
      </c>
      <c r="P242" s="130">
        <v>2232</v>
      </c>
      <c r="Q242" s="130">
        <v>2037</v>
      </c>
      <c r="R242" s="130">
        <v>4553</v>
      </c>
      <c r="S242" s="130">
        <v>7082</v>
      </c>
      <c r="T242" s="130">
        <v>967</v>
      </c>
      <c r="U242" s="130">
        <v>2484</v>
      </c>
      <c r="V242" s="130">
        <v>28443</v>
      </c>
      <c r="W242" s="130">
        <v>1204</v>
      </c>
      <c r="X242" s="130">
        <v>94</v>
      </c>
      <c r="Y242" s="130">
        <v>111</v>
      </c>
      <c r="Z242" s="130">
        <v>2260</v>
      </c>
      <c r="AA242" s="130">
        <v>295</v>
      </c>
      <c r="AB242" s="130">
        <v>1109</v>
      </c>
      <c r="AC242" s="130">
        <v>1346</v>
      </c>
      <c r="AD242" s="130">
        <v>2515</v>
      </c>
      <c r="AE242" s="130">
        <v>674</v>
      </c>
      <c r="AF242" s="130">
        <v>848</v>
      </c>
      <c r="AG242" s="130">
        <v>3711</v>
      </c>
      <c r="AH242" s="130">
        <v>307</v>
      </c>
      <c r="AI242" s="130">
        <v>1855</v>
      </c>
      <c r="AJ242" s="130">
        <v>1796</v>
      </c>
      <c r="AK242" s="130">
        <v>3483</v>
      </c>
      <c r="AL242" s="130">
        <v>11743</v>
      </c>
      <c r="AM242" s="130">
        <v>1116</v>
      </c>
      <c r="AN242" s="130">
        <v>274</v>
      </c>
      <c r="AO242" s="130">
        <v>14767</v>
      </c>
      <c r="AP242" s="130">
        <v>7878</v>
      </c>
      <c r="AQ242" s="130">
        <v>2</v>
      </c>
      <c r="AR242" s="130">
        <v>3</v>
      </c>
      <c r="AS242" s="130">
        <v>1200</v>
      </c>
      <c r="AT242" s="130">
        <v>2223</v>
      </c>
      <c r="AU242" s="130">
        <v>4736</v>
      </c>
    </row>
    <row r="243" spans="1:47" ht="16.8">
      <c r="A243" s="131" t="s">
        <v>973</v>
      </c>
      <c r="B243" s="130">
        <v>108475</v>
      </c>
      <c r="C243" s="130">
        <v>62018</v>
      </c>
      <c r="D243" s="130">
        <v>54009</v>
      </c>
      <c r="E243" s="130">
        <v>54466</v>
      </c>
      <c r="F243" s="130">
        <v>34417</v>
      </c>
      <c r="G243" s="130">
        <v>48265</v>
      </c>
      <c r="H243" s="130">
        <v>11668</v>
      </c>
      <c r="I243" s="130">
        <v>14125</v>
      </c>
      <c r="J243" s="130">
        <v>90513</v>
      </c>
      <c r="K243" s="130">
        <v>18150</v>
      </c>
      <c r="L243" s="130">
        <v>8344</v>
      </c>
      <c r="M243" s="130">
        <v>16702</v>
      </c>
      <c r="N243" s="130">
        <v>10246</v>
      </c>
      <c r="O243" s="130">
        <v>18292</v>
      </c>
      <c r="P243" s="130">
        <v>16730</v>
      </c>
      <c r="Q243" s="130">
        <v>12885</v>
      </c>
      <c r="R243" s="130">
        <v>26716</v>
      </c>
      <c r="S243" s="130">
        <v>34796</v>
      </c>
      <c r="T243" s="130">
        <v>4919</v>
      </c>
      <c r="U243" s="130">
        <v>11616</v>
      </c>
      <c r="V243" s="130">
        <v>149706</v>
      </c>
      <c r="W243" s="130">
        <v>3013</v>
      </c>
      <c r="X243" s="130">
        <v>515</v>
      </c>
      <c r="Y243" s="130">
        <v>1079</v>
      </c>
      <c r="Z243" s="130">
        <v>14049</v>
      </c>
      <c r="AA243" s="130">
        <v>1920</v>
      </c>
      <c r="AB243" s="130">
        <v>8314</v>
      </c>
      <c r="AC243" s="130">
        <v>8554</v>
      </c>
      <c r="AD243" s="130">
        <v>9116</v>
      </c>
      <c r="AE243" s="130">
        <v>4397</v>
      </c>
      <c r="AF243" s="130">
        <v>3124</v>
      </c>
      <c r="AG243" s="130">
        <v>22427</v>
      </c>
      <c r="AH243" s="130">
        <v>1621</v>
      </c>
      <c r="AI243" s="130">
        <v>11972</v>
      </c>
      <c r="AJ243" s="130">
        <v>11496</v>
      </c>
      <c r="AK243" s="130">
        <v>18163</v>
      </c>
      <c r="AL243" s="130">
        <v>66477</v>
      </c>
      <c r="AM243" s="130">
        <v>9788</v>
      </c>
      <c r="AN243" s="130">
        <v>1505</v>
      </c>
      <c r="AO243" s="130">
        <v>78839</v>
      </c>
      <c r="AP243" s="130">
        <v>40289</v>
      </c>
      <c r="AQ243" s="130">
        <v>17</v>
      </c>
      <c r="AR243" s="130">
        <v>5</v>
      </c>
      <c r="AS243" s="130">
        <v>5654</v>
      </c>
      <c r="AT243" s="130">
        <v>14678</v>
      </c>
      <c r="AU243" s="130">
        <v>29636</v>
      </c>
    </row>
    <row r="244" spans="1:47" ht="16.8">
      <c r="A244" s="131"/>
      <c r="B244" s="130">
        <v>13000</v>
      </c>
      <c r="C244" s="130">
        <v>7494</v>
      </c>
      <c r="D244" s="130">
        <v>6347</v>
      </c>
      <c r="E244" s="130">
        <v>6653</v>
      </c>
      <c r="F244" s="130">
        <v>3807</v>
      </c>
      <c r="G244" s="130">
        <v>5737</v>
      </c>
      <c r="H244" s="130">
        <v>1547</v>
      </c>
      <c r="I244" s="130">
        <v>1909</v>
      </c>
      <c r="J244" s="130">
        <v>10921</v>
      </c>
      <c r="K244" s="130">
        <v>2111</v>
      </c>
      <c r="L244" s="130">
        <v>989</v>
      </c>
      <c r="M244" s="130">
        <v>1842</v>
      </c>
      <c r="N244" s="130">
        <v>1178</v>
      </c>
      <c r="O244" s="130">
        <v>1934</v>
      </c>
      <c r="P244" s="130">
        <v>1545</v>
      </c>
      <c r="Q244" s="130">
        <v>1504</v>
      </c>
      <c r="R244" s="130">
        <v>3236</v>
      </c>
      <c r="S244" s="130">
        <v>4144</v>
      </c>
      <c r="T244" s="130">
        <v>687</v>
      </c>
      <c r="U244" s="130">
        <v>1795</v>
      </c>
      <c r="V244" s="130">
        <v>18531</v>
      </c>
      <c r="W244" s="130">
        <v>433</v>
      </c>
      <c r="X244" s="130">
        <v>60</v>
      </c>
      <c r="Y244" s="130">
        <v>114</v>
      </c>
      <c r="Z244" s="130">
        <v>1715</v>
      </c>
      <c r="AA244" s="130">
        <v>185</v>
      </c>
      <c r="AB244" s="130">
        <v>744</v>
      </c>
      <c r="AC244" s="130">
        <v>865</v>
      </c>
      <c r="AD244" s="130">
        <v>1585</v>
      </c>
      <c r="AE244" s="130">
        <v>542</v>
      </c>
      <c r="AF244" s="130">
        <v>402</v>
      </c>
      <c r="AG244" s="130">
        <v>2473</v>
      </c>
      <c r="AH244" s="130">
        <v>175</v>
      </c>
      <c r="AI244" s="130">
        <v>1481</v>
      </c>
      <c r="AJ244" s="130">
        <v>1485</v>
      </c>
      <c r="AK244" s="130">
        <v>3963</v>
      </c>
      <c r="AL244" s="130">
        <v>5175</v>
      </c>
      <c r="AM244" s="130">
        <v>1989</v>
      </c>
      <c r="AN244" s="130">
        <v>223</v>
      </c>
      <c r="AO244" s="130">
        <v>9311</v>
      </c>
      <c r="AP244" s="130">
        <v>4767</v>
      </c>
      <c r="AQ244" s="130">
        <v>1</v>
      </c>
      <c r="AR244" s="130">
        <v>1</v>
      </c>
      <c r="AS244" s="130">
        <v>795</v>
      </c>
      <c r="AT244" s="130">
        <v>1605</v>
      </c>
      <c r="AU244" s="130">
        <v>3689</v>
      </c>
    </row>
    <row r="245" spans="1:47" ht="16.8">
      <c r="A245" s="131" t="s">
        <v>974</v>
      </c>
      <c r="B245" s="130">
        <v>260723</v>
      </c>
      <c r="C245" s="130">
        <v>145447</v>
      </c>
      <c r="D245" s="130">
        <v>127941</v>
      </c>
      <c r="E245" s="130">
        <v>132782</v>
      </c>
      <c r="F245" s="130">
        <v>81280</v>
      </c>
      <c r="G245" s="130">
        <v>113952</v>
      </c>
      <c r="H245" s="130">
        <v>29424</v>
      </c>
      <c r="I245" s="130">
        <v>36067</v>
      </c>
      <c r="J245" s="130">
        <v>222092</v>
      </c>
      <c r="K245" s="130">
        <v>38218</v>
      </c>
      <c r="L245" s="130">
        <v>16960</v>
      </c>
      <c r="M245" s="130">
        <v>33768</v>
      </c>
      <c r="N245" s="130">
        <v>25960</v>
      </c>
      <c r="O245" s="130">
        <v>32380</v>
      </c>
      <c r="P245" s="130">
        <v>40053</v>
      </c>
      <c r="Q245" s="130">
        <v>31623</v>
      </c>
      <c r="R245" s="130">
        <v>62874</v>
      </c>
      <c r="S245" s="130">
        <v>84543</v>
      </c>
      <c r="T245" s="130">
        <v>11801</v>
      </c>
      <c r="U245" s="130">
        <v>27992</v>
      </c>
      <c r="V245" s="130">
        <v>356966</v>
      </c>
      <c r="W245" s="130">
        <v>9768</v>
      </c>
      <c r="X245" s="130">
        <v>1454</v>
      </c>
      <c r="Y245" s="130">
        <v>2549</v>
      </c>
      <c r="Z245" s="130">
        <v>33453</v>
      </c>
      <c r="AA245" s="130">
        <v>4711</v>
      </c>
      <c r="AB245" s="130">
        <v>17531</v>
      </c>
      <c r="AC245" s="130">
        <v>21170</v>
      </c>
      <c r="AD245" s="130">
        <v>24126</v>
      </c>
      <c r="AE245" s="130">
        <v>9829</v>
      </c>
      <c r="AF245" s="130">
        <v>8127</v>
      </c>
      <c r="AG245" s="130">
        <v>51427</v>
      </c>
      <c r="AH245" s="130">
        <v>4367</v>
      </c>
      <c r="AI245" s="130">
        <v>28901</v>
      </c>
      <c r="AJ245" s="130">
        <v>26268</v>
      </c>
      <c r="AK245" s="130">
        <v>43000</v>
      </c>
      <c r="AL245" s="130">
        <v>157309</v>
      </c>
      <c r="AM245" s="130">
        <v>23829</v>
      </c>
      <c r="AN245" s="130">
        <v>3981</v>
      </c>
      <c r="AO245" s="130">
        <v>192525</v>
      </c>
      <c r="AP245" s="130">
        <v>102615</v>
      </c>
      <c r="AQ245" s="130">
        <v>31</v>
      </c>
      <c r="AR245" s="130">
        <v>13</v>
      </c>
      <c r="AS245" s="130">
        <v>13979</v>
      </c>
      <c r="AT245" s="130">
        <v>29356</v>
      </c>
      <c r="AU245" s="130">
        <v>68198</v>
      </c>
    </row>
    <row r="246" spans="1:47" ht="16.8">
      <c r="A246" s="131" t="s">
        <v>1145</v>
      </c>
      <c r="B246" s="130">
        <v>10533</v>
      </c>
      <c r="C246" s="130">
        <v>5956</v>
      </c>
      <c r="D246" s="130">
        <v>5394</v>
      </c>
      <c r="E246" s="130">
        <v>5139</v>
      </c>
      <c r="F246" s="130">
        <v>3340</v>
      </c>
      <c r="G246" s="130">
        <v>4633</v>
      </c>
      <c r="H246" s="130">
        <v>1177</v>
      </c>
      <c r="I246" s="130">
        <v>1383</v>
      </c>
      <c r="J246" s="130">
        <v>8803</v>
      </c>
      <c r="K246" s="130">
        <v>1667</v>
      </c>
      <c r="L246" s="130">
        <v>798</v>
      </c>
      <c r="M246" s="130">
        <v>1539</v>
      </c>
      <c r="N246" s="130">
        <v>1187</v>
      </c>
      <c r="O246" s="130">
        <v>1283</v>
      </c>
      <c r="P246" s="130">
        <v>1970</v>
      </c>
      <c r="Q246" s="130">
        <v>1238</v>
      </c>
      <c r="R246" s="130">
        <v>2285</v>
      </c>
      <c r="S246" s="130">
        <v>3292</v>
      </c>
      <c r="T246" s="130">
        <v>456</v>
      </c>
      <c r="U246" s="130">
        <v>1234</v>
      </c>
      <c r="V246" s="130">
        <v>14040</v>
      </c>
      <c r="W246" s="130">
        <v>349</v>
      </c>
      <c r="X246" s="130">
        <v>73</v>
      </c>
      <c r="Y246" s="130">
        <v>118</v>
      </c>
      <c r="Z246" s="130">
        <v>1400</v>
      </c>
      <c r="AA246" s="130">
        <v>215</v>
      </c>
      <c r="AB246" s="130">
        <v>762</v>
      </c>
      <c r="AC246" s="130">
        <v>972</v>
      </c>
      <c r="AD246" s="130">
        <v>697</v>
      </c>
      <c r="AE246" s="130">
        <v>350</v>
      </c>
      <c r="AF246" s="130">
        <v>288</v>
      </c>
      <c r="AG246" s="130">
        <v>2076</v>
      </c>
      <c r="AH246" s="130">
        <v>237</v>
      </c>
      <c r="AI246" s="130">
        <v>1221</v>
      </c>
      <c r="AJ246" s="130">
        <v>1144</v>
      </c>
      <c r="AK246" s="130">
        <v>2374</v>
      </c>
      <c r="AL246" s="130">
        <v>6177</v>
      </c>
      <c r="AM246" s="130">
        <v>676</v>
      </c>
      <c r="AN246" s="130">
        <v>135</v>
      </c>
      <c r="AO246" s="130">
        <v>7895</v>
      </c>
      <c r="AP246" s="130">
        <v>4044</v>
      </c>
      <c r="AQ246" s="130">
        <v>0</v>
      </c>
      <c r="AR246" s="130">
        <v>0</v>
      </c>
      <c r="AS246" s="130">
        <v>615</v>
      </c>
      <c r="AT246" s="130">
        <v>1345</v>
      </c>
      <c r="AU246" s="130">
        <v>2638</v>
      </c>
    </row>
    <row r="247" spans="1:47" ht="16.8">
      <c r="A247" s="131" t="s">
        <v>1146</v>
      </c>
      <c r="B247" s="130">
        <v>6271</v>
      </c>
      <c r="C247" s="130">
        <v>3336</v>
      </c>
      <c r="D247" s="130">
        <v>2949</v>
      </c>
      <c r="E247" s="130">
        <v>3322</v>
      </c>
      <c r="F247" s="130">
        <v>1913</v>
      </c>
      <c r="G247" s="130">
        <v>2598</v>
      </c>
      <c r="H247" s="130">
        <v>790</v>
      </c>
      <c r="I247" s="130">
        <v>970</v>
      </c>
      <c r="J247" s="130">
        <v>5445</v>
      </c>
      <c r="K247" s="130">
        <v>756</v>
      </c>
      <c r="L247" s="130">
        <v>295</v>
      </c>
      <c r="M247" s="130">
        <v>745</v>
      </c>
      <c r="N247" s="130">
        <v>625</v>
      </c>
      <c r="O247" s="130">
        <v>287</v>
      </c>
      <c r="P247" s="130">
        <v>702</v>
      </c>
      <c r="Q247" s="130">
        <v>753</v>
      </c>
      <c r="R247" s="130">
        <v>1488</v>
      </c>
      <c r="S247" s="130">
        <v>2376</v>
      </c>
      <c r="T247" s="130">
        <v>327</v>
      </c>
      <c r="U247" s="130">
        <v>578</v>
      </c>
      <c r="V247" s="130">
        <v>8891</v>
      </c>
      <c r="W247" s="130">
        <v>363</v>
      </c>
      <c r="X247" s="130">
        <v>38</v>
      </c>
      <c r="Y247" s="130">
        <v>57</v>
      </c>
      <c r="Z247" s="130">
        <v>840</v>
      </c>
      <c r="AA247" s="130">
        <v>82</v>
      </c>
      <c r="AB247" s="130">
        <v>367</v>
      </c>
      <c r="AC247" s="130">
        <v>574</v>
      </c>
      <c r="AD247" s="130">
        <v>523</v>
      </c>
      <c r="AE247" s="130">
        <v>213</v>
      </c>
      <c r="AF247" s="130">
        <v>212</v>
      </c>
      <c r="AG247" s="130">
        <v>1232</v>
      </c>
      <c r="AH247" s="130">
        <v>85</v>
      </c>
      <c r="AI247" s="130">
        <v>660</v>
      </c>
      <c r="AJ247" s="130">
        <v>590</v>
      </c>
      <c r="AK247" s="130">
        <v>1160</v>
      </c>
      <c r="AL247" s="130">
        <v>3569</v>
      </c>
      <c r="AM247" s="130">
        <v>641</v>
      </c>
      <c r="AN247" s="130">
        <v>111</v>
      </c>
      <c r="AO247" s="130">
        <v>4829</v>
      </c>
      <c r="AP247" s="130">
        <v>2644</v>
      </c>
      <c r="AQ247" s="130">
        <v>0</v>
      </c>
      <c r="AR247" s="130">
        <v>0</v>
      </c>
      <c r="AS247" s="130">
        <v>354</v>
      </c>
      <c r="AT247" s="130">
        <v>638</v>
      </c>
      <c r="AU247" s="130">
        <v>1442</v>
      </c>
    </row>
    <row r="248" spans="1:47" ht="16.8">
      <c r="A248" s="131" t="s">
        <v>1147</v>
      </c>
      <c r="B248" s="130">
        <v>3961</v>
      </c>
      <c r="C248" s="130">
        <v>2066</v>
      </c>
      <c r="D248" s="130">
        <v>1840</v>
      </c>
      <c r="E248" s="130">
        <v>2121</v>
      </c>
      <c r="F248" s="130">
        <v>1153</v>
      </c>
      <c r="G248" s="130">
        <v>1728</v>
      </c>
      <c r="H248" s="130">
        <v>490</v>
      </c>
      <c r="I248" s="130">
        <v>590</v>
      </c>
      <c r="J248" s="130">
        <v>3390</v>
      </c>
      <c r="K248" s="130">
        <v>529</v>
      </c>
      <c r="L248" s="130">
        <v>237</v>
      </c>
      <c r="M248" s="130">
        <v>518</v>
      </c>
      <c r="N248" s="130">
        <v>552</v>
      </c>
      <c r="O248" s="130">
        <v>0</v>
      </c>
      <c r="P248" s="130">
        <v>447</v>
      </c>
      <c r="Q248" s="130">
        <v>391</v>
      </c>
      <c r="R248" s="130">
        <v>942</v>
      </c>
      <c r="S248" s="130">
        <v>1469</v>
      </c>
      <c r="T248" s="130">
        <v>187</v>
      </c>
      <c r="U248" s="130">
        <v>501</v>
      </c>
      <c r="V248" s="130">
        <v>5741</v>
      </c>
      <c r="W248" s="130">
        <v>251</v>
      </c>
      <c r="X248" s="130">
        <v>31</v>
      </c>
      <c r="Y248" s="130">
        <v>14</v>
      </c>
      <c r="Z248" s="130">
        <v>453</v>
      </c>
      <c r="AA248" s="130">
        <v>61</v>
      </c>
      <c r="AB248" s="130">
        <v>208</v>
      </c>
      <c r="AC248" s="130">
        <v>267</v>
      </c>
      <c r="AD248" s="130">
        <v>518</v>
      </c>
      <c r="AE248" s="130">
        <v>138</v>
      </c>
      <c r="AF248" s="130">
        <v>168</v>
      </c>
      <c r="AG248" s="130">
        <v>832</v>
      </c>
      <c r="AH248" s="130">
        <v>67</v>
      </c>
      <c r="AI248" s="130">
        <v>308</v>
      </c>
      <c r="AJ248" s="130">
        <v>389</v>
      </c>
      <c r="AK248" s="130">
        <v>855</v>
      </c>
      <c r="AL248" s="130">
        <v>2257</v>
      </c>
      <c r="AM248" s="130">
        <v>192</v>
      </c>
      <c r="AN248" s="130">
        <v>85</v>
      </c>
      <c r="AO248" s="130">
        <v>3027</v>
      </c>
      <c r="AP248" s="130">
        <v>1614</v>
      </c>
      <c r="AQ248" s="130">
        <v>1</v>
      </c>
      <c r="AR248" s="130">
        <v>0</v>
      </c>
      <c r="AS248" s="130">
        <v>246</v>
      </c>
      <c r="AT248" s="130">
        <v>441</v>
      </c>
      <c r="AU248" s="130">
        <v>934</v>
      </c>
    </row>
    <row r="249" spans="1:47" ht="16.8">
      <c r="A249" s="131" t="s">
        <v>1148</v>
      </c>
      <c r="B249" s="130">
        <v>3716</v>
      </c>
      <c r="C249" s="130">
        <v>2079</v>
      </c>
      <c r="D249" s="130">
        <v>1748</v>
      </c>
      <c r="E249" s="130">
        <v>1968</v>
      </c>
      <c r="F249" s="130">
        <v>1013</v>
      </c>
      <c r="G249" s="130">
        <v>1569</v>
      </c>
      <c r="H249" s="130">
        <v>504</v>
      </c>
      <c r="I249" s="130">
        <v>630</v>
      </c>
      <c r="J249" s="130">
        <v>3262</v>
      </c>
      <c r="K249" s="130">
        <v>443</v>
      </c>
      <c r="L249" s="130">
        <v>162</v>
      </c>
      <c r="M249" s="130">
        <v>326</v>
      </c>
      <c r="N249" s="130">
        <v>229</v>
      </c>
      <c r="O249" s="130">
        <v>124</v>
      </c>
      <c r="P249" s="130">
        <v>605</v>
      </c>
      <c r="Q249" s="130">
        <v>478</v>
      </c>
      <c r="R249" s="130">
        <v>894</v>
      </c>
      <c r="S249" s="130">
        <v>1136</v>
      </c>
      <c r="T249" s="130">
        <v>204</v>
      </c>
      <c r="U249" s="130">
        <v>375</v>
      </c>
      <c r="V249" s="130">
        <v>4937</v>
      </c>
      <c r="W249" s="130">
        <v>144</v>
      </c>
      <c r="X249" s="130">
        <v>22</v>
      </c>
      <c r="Y249" s="130">
        <v>62</v>
      </c>
      <c r="Z249" s="130">
        <v>589</v>
      </c>
      <c r="AA249" s="130">
        <v>93</v>
      </c>
      <c r="AB249" s="130">
        <v>147</v>
      </c>
      <c r="AC249" s="130">
        <v>758</v>
      </c>
      <c r="AD249" s="130">
        <v>123</v>
      </c>
      <c r="AE249" s="130">
        <v>96</v>
      </c>
      <c r="AF249" s="130">
        <v>91</v>
      </c>
      <c r="AG249" s="130">
        <v>594</v>
      </c>
      <c r="AH249" s="130">
        <v>92</v>
      </c>
      <c r="AI249" s="130">
        <v>417</v>
      </c>
      <c r="AJ249" s="130">
        <v>254</v>
      </c>
      <c r="AK249" s="130">
        <v>16</v>
      </c>
      <c r="AL249" s="130">
        <v>2794</v>
      </c>
      <c r="AM249" s="130">
        <v>399</v>
      </c>
      <c r="AN249" s="130">
        <v>85</v>
      </c>
      <c r="AO249" s="130">
        <v>2932</v>
      </c>
      <c r="AP249" s="130">
        <v>1702</v>
      </c>
      <c r="AQ249" s="130">
        <v>0</v>
      </c>
      <c r="AR249" s="130">
        <v>0</v>
      </c>
      <c r="AS249" s="130">
        <v>198</v>
      </c>
      <c r="AT249" s="130">
        <v>279</v>
      </c>
      <c r="AU249" s="130">
        <v>784</v>
      </c>
    </row>
    <row r="250" spans="1:47" ht="16.8">
      <c r="A250" s="131" t="s">
        <v>1149</v>
      </c>
      <c r="B250" s="130">
        <v>3984</v>
      </c>
      <c r="C250" s="130">
        <v>2017</v>
      </c>
      <c r="D250" s="130">
        <v>1894</v>
      </c>
      <c r="E250" s="130">
        <v>2090</v>
      </c>
      <c r="F250" s="130">
        <v>1137</v>
      </c>
      <c r="G250" s="130">
        <v>1777</v>
      </c>
      <c r="H250" s="130">
        <v>513</v>
      </c>
      <c r="I250" s="130">
        <v>557</v>
      </c>
      <c r="J250" s="130">
        <v>3455</v>
      </c>
      <c r="K250" s="130">
        <v>507</v>
      </c>
      <c r="L250" s="130">
        <v>210</v>
      </c>
      <c r="M250" s="130">
        <v>371</v>
      </c>
      <c r="N250" s="130">
        <v>448</v>
      </c>
      <c r="O250" s="130">
        <v>1</v>
      </c>
      <c r="P250" s="130">
        <v>541</v>
      </c>
      <c r="Q250" s="130">
        <v>507</v>
      </c>
      <c r="R250" s="130">
        <v>960</v>
      </c>
      <c r="S250" s="130">
        <v>1307</v>
      </c>
      <c r="T250" s="130">
        <v>173</v>
      </c>
      <c r="U250" s="130">
        <v>460</v>
      </c>
      <c r="V250" s="130">
        <v>5330</v>
      </c>
      <c r="W250" s="130">
        <v>245</v>
      </c>
      <c r="X250" s="130">
        <v>27</v>
      </c>
      <c r="Y250" s="130">
        <v>36</v>
      </c>
      <c r="Z250" s="130">
        <v>449</v>
      </c>
      <c r="AA250" s="130">
        <v>66</v>
      </c>
      <c r="AB250" s="130">
        <v>256</v>
      </c>
      <c r="AC250" s="130">
        <v>256</v>
      </c>
      <c r="AD250" s="130">
        <v>366</v>
      </c>
      <c r="AE250" s="130">
        <v>137</v>
      </c>
      <c r="AF250" s="130">
        <v>126</v>
      </c>
      <c r="AG250" s="130">
        <v>814</v>
      </c>
      <c r="AH250" s="130">
        <v>94</v>
      </c>
      <c r="AI250" s="130">
        <v>435</v>
      </c>
      <c r="AJ250" s="130">
        <v>378</v>
      </c>
      <c r="AK250" s="130">
        <v>1248</v>
      </c>
      <c r="AL250" s="130">
        <v>1565</v>
      </c>
      <c r="AM250" s="130">
        <v>684</v>
      </c>
      <c r="AN250" s="130">
        <v>66</v>
      </c>
      <c r="AO250" s="130">
        <v>3102</v>
      </c>
      <c r="AP250" s="130">
        <v>1798</v>
      </c>
      <c r="AQ250" s="130">
        <v>0</v>
      </c>
      <c r="AR250" s="130">
        <v>3</v>
      </c>
      <c r="AS250" s="130">
        <v>233</v>
      </c>
      <c r="AT250" s="130">
        <v>319</v>
      </c>
      <c r="AU250" s="130">
        <v>882</v>
      </c>
    </row>
    <row r="251" spans="1:47" ht="16.8">
      <c r="A251" s="131" t="s">
        <v>1150</v>
      </c>
      <c r="B251" s="130">
        <v>5056</v>
      </c>
      <c r="C251" s="130">
        <v>2851</v>
      </c>
      <c r="D251" s="130">
        <v>2417</v>
      </c>
      <c r="E251" s="130">
        <v>2639</v>
      </c>
      <c r="F251" s="130">
        <v>1444</v>
      </c>
      <c r="G251" s="130">
        <v>2119</v>
      </c>
      <c r="H251" s="130">
        <v>662</v>
      </c>
      <c r="I251" s="130">
        <v>831</v>
      </c>
      <c r="J251" s="130">
        <v>4432</v>
      </c>
      <c r="K251" s="130">
        <v>587</v>
      </c>
      <c r="L251" s="130">
        <v>257</v>
      </c>
      <c r="M251" s="130">
        <v>418</v>
      </c>
      <c r="N251" s="130">
        <v>592</v>
      </c>
      <c r="O251" s="130">
        <v>0</v>
      </c>
      <c r="P251" s="130">
        <v>797</v>
      </c>
      <c r="Q251" s="130">
        <v>593</v>
      </c>
      <c r="R251" s="130">
        <v>1172</v>
      </c>
      <c r="S251" s="130">
        <v>1737</v>
      </c>
      <c r="T251" s="130">
        <v>199</v>
      </c>
      <c r="U251" s="130">
        <v>532</v>
      </c>
      <c r="V251" s="130">
        <v>6830</v>
      </c>
      <c r="W251" s="130">
        <v>337</v>
      </c>
      <c r="X251" s="130">
        <v>31</v>
      </c>
      <c r="Y251" s="130">
        <v>45</v>
      </c>
      <c r="Z251" s="130">
        <v>587</v>
      </c>
      <c r="AA251" s="130">
        <v>103</v>
      </c>
      <c r="AB251" s="130">
        <v>269</v>
      </c>
      <c r="AC251" s="130">
        <v>588</v>
      </c>
      <c r="AD251" s="130">
        <v>396</v>
      </c>
      <c r="AE251" s="130">
        <v>194</v>
      </c>
      <c r="AF251" s="130">
        <v>138</v>
      </c>
      <c r="AG251" s="130">
        <v>988</v>
      </c>
      <c r="AH251" s="130">
        <v>95</v>
      </c>
      <c r="AI251" s="130">
        <v>560</v>
      </c>
      <c r="AJ251" s="130">
        <v>356</v>
      </c>
      <c r="AK251" s="130">
        <v>1085</v>
      </c>
      <c r="AL251" s="130">
        <v>2495</v>
      </c>
      <c r="AM251" s="130">
        <v>757</v>
      </c>
      <c r="AN251" s="130">
        <v>138</v>
      </c>
      <c r="AO251" s="130">
        <v>3913</v>
      </c>
      <c r="AP251" s="130">
        <v>2256</v>
      </c>
      <c r="AQ251" s="130">
        <v>0</v>
      </c>
      <c r="AR251" s="130">
        <v>0</v>
      </c>
      <c r="AS251" s="130">
        <v>261</v>
      </c>
      <c r="AT251" s="130">
        <v>340</v>
      </c>
      <c r="AU251" s="130">
        <v>1143</v>
      </c>
    </row>
    <row r="252" spans="1:47" ht="16.8">
      <c r="A252" s="131" t="s">
        <v>1151</v>
      </c>
      <c r="B252" s="130">
        <v>7119</v>
      </c>
      <c r="C252" s="130">
        <v>3947</v>
      </c>
      <c r="D252" s="130">
        <v>3398</v>
      </c>
      <c r="E252" s="130">
        <v>3721</v>
      </c>
      <c r="F252" s="130">
        <v>2216</v>
      </c>
      <c r="G252" s="130">
        <v>2982</v>
      </c>
      <c r="H252" s="130">
        <v>847</v>
      </c>
      <c r="I252" s="130">
        <v>1074</v>
      </c>
      <c r="J252" s="130">
        <v>6114</v>
      </c>
      <c r="K252" s="130">
        <v>976</v>
      </c>
      <c r="L252" s="130">
        <v>425</v>
      </c>
      <c r="M252" s="130">
        <v>818</v>
      </c>
      <c r="N252" s="130">
        <v>622</v>
      </c>
      <c r="O252" s="130">
        <v>1604</v>
      </c>
      <c r="P252" s="130">
        <v>1600</v>
      </c>
      <c r="Q252" s="130">
        <v>974</v>
      </c>
      <c r="R252" s="130">
        <v>1630</v>
      </c>
      <c r="S252" s="130">
        <v>2025</v>
      </c>
      <c r="T252" s="130">
        <v>254</v>
      </c>
      <c r="U252" s="130">
        <v>598</v>
      </c>
      <c r="V252" s="130">
        <v>8928</v>
      </c>
      <c r="W252" s="130">
        <v>191</v>
      </c>
      <c r="X252" s="130">
        <v>54</v>
      </c>
      <c r="Y252" s="130">
        <v>102</v>
      </c>
      <c r="Z252" s="130">
        <v>1053</v>
      </c>
      <c r="AA252" s="130">
        <v>168</v>
      </c>
      <c r="AB252" s="130">
        <v>420</v>
      </c>
      <c r="AC252" s="130">
        <v>663</v>
      </c>
      <c r="AD252" s="130">
        <v>434</v>
      </c>
      <c r="AE252" s="130">
        <v>219</v>
      </c>
      <c r="AF252" s="130">
        <v>260</v>
      </c>
      <c r="AG252" s="130">
        <v>1417</v>
      </c>
      <c r="AH252" s="130">
        <v>143</v>
      </c>
      <c r="AI252" s="130">
        <v>914</v>
      </c>
      <c r="AJ252" s="130">
        <v>652</v>
      </c>
      <c r="AK252" s="130">
        <v>1708</v>
      </c>
      <c r="AL252" s="130">
        <v>3873</v>
      </c>
      <c r="AM252" s="130">
        <v>624</v>
      </c>
      <c r="AN252" s="130">
        <v>79</v>
      </c>
      <c r="AO252" s="130">
        <v>5293</v>
      </c>
      <c r="AP252" s="130">
        <v>2870</v>
      </c>
      <c r="AQ252" s="130">
        <v>2</v>
      </c>
      <c r="AR252" s="130">
        <v>0</v>
      </c>
      <c r="AS252" s="130">
        <v>393</v>
      </c>
      <c r="AT252" s="130">
        <v>706</v>
      </c>
      <c r="AU252" s="130">
        <v>1826</v>
      </c>
    </row>
    <row r="253" spans="1:47" ht="16.8">
      <c r="A253" s="131" t="s">
        <v>1152</v>
      </c>
      <c r="B253" s="130">
        <v>9226</v>
      </c>
      <c r="C253" s="130">
        <v>5079</v>
      </c>
      <c r="D253" s="130">
        <v>4734</v>
      </c>
      <c r="E253" s="130">
        <v>4492</v>
      </c>
      <c r="F253" s="130">
        <v>3223</v>
      </c>
      <c r="G253" s="130">
        <v>4133</v>
      </c>
      <c r="H253" s="130">
        <v>858</v>
      </c>
      <c r="I253" s="130">
        <v>1012</v>
      </c>
      <c r="J253" s="130">
        <v>7988</v>
      </c>
      <c r="K253" s="130">
        <v>1283</v>
      </c>
      <c r="L253" s="130">
        <v>527</v>
      </c>
      <c r="M253" s="130">
        <v>1135</v>
      </c>
      <c r="N253" s="130">
        <v>962</v>
      </c>
      <c r="O253" s="130">
        <v>497</v>
      </c>
      <c r="P253" s="130">
        <v>2279</v>
      </c>
      <c r="Q253" s="130">
        <v>1280</v>
      </c>
      <c r="R253" s="130">
        <v>2062</v>
      </c>
      <c r="S253" s="130">
        <v>2265</v>
      </c>
      <c r="T253" s="130">
        <v>315</v>
      </c>
      <c r="U253" s="130">
        <v>985</v>
      </c>
      <c r="V253" s="130">
        <v>10976</v>
      </c>
      <c r="W253" s="130">
        <v>278</v>
      </c>
      <c r="X253" s="130">
        <v>74</v>
      </c>
      <c r="Y253" s="130">
        <v>121</v>
      </c>
      <c r="Z253" s="130">
        <v>1221</v>
      </c>
      <c r="AA253" s="130">
        <v>280</v>
      </c>
      <c r="AB253" s="130">
        <v>651</v>
      </c>
      <c r="AC253" s="130">
        <v>811</v>
      </c>
      <c r="AD253" s="130">
        <v>495</v>
      </c>
      <c r="AE253" s="130">
        <v>283</v>
      </c>
      <c r="AF253" s="130">
        <v>304</v>
      </c>
      <c r="AG253" s="130">
        <v>1683</v>
      </c>
      <c r="AH253" s="130">
        <v>300</v>
      </c>
      <c r="AI253" s="130">
        <v>1179</v>
      </c>
      <c r="AJ253" s="130">
        <v>888</v>
      </c>
      <c r="AK253" s="130">
        <v>1959</v>
      </c>
      <c r="AL253" s="130">
        <v>5634</v>
      </c>
      <c r="AM253" s="130">
        <v>545</v>
      </c>
      <c r="AN253" s="130">
        <v>74</v>
      </c>
      <c r="AO253" s="130">
        <v>6804</v>
      </c>
      <c r="AP253" s="130">
        <v>3454</v>
      </c>
      <c r="AQ253" s="130">
        <v>0</v>
      </c>
      <c r="AR253" s="130">
        <v>0</v>
      </c>
      <c r="AS253" s="130">
        <v>453</v>
      </c>
      <c r="AT253" s="130">
        <v>988</v>
      </c>
      <c r="AU253" s="130">
        <v>2422</v>
      </c>
    </row>
    <row r="254" spans="1:47" ht="16.8">
      <c r="A254" s="131" t="s">
        <v>1153</v>
      </c>
      <c r="B254" s="130">
        <v>6557</v>
      </c>
      <c r="C254" s="130">
        <v>3790</v>
      </c>
      <c r="D254" s="130">
        <v>3323</v>
      </c>
      <c r="E254" s="130">
        <v>3234</v>
      </c>
      <c r="F254" s="130">
        <v>2108</v>
      </c>
      <c r="G254" s="130">
        <v>2989</v>
      </c>
      <c r="H254" s="130">
        <v>686</v>
      </c>
      <c r="I254" s="130">
        <v>774</v>
      </c>
      <c r="J254" s="130">
        <v>5347</v>
      </c>
      <c r="K254" s="130">
        <v>1175</v>
      </c>
      <c r="L254" s="130">
        <v>575</v>
      </c>
      <c r="M254" s="130">
        <v>1061</v>
      </c>
      <c r="N254" s="130">
        <v>547</v>
      </c>
      <c r="O254" s="130">
        <v>1020</v>
      </c>
      <c r="P254" s="130">
        <v>1704</v>
      </c>
      <c r="Q254" s="130">
        <v>885</v>
      </c>
      <c r="R254" s="130">
        <v>1393</v>
      </c>
      <c r="S254" s="130">
        <v>1552</v>
      </c>
      <c r="T254" s="130">
        <v>265</v>
      </c>
      <c r="U254" s="130">
        <v>708</v>
      </c>
      <c r="V254" s="130">
        <v>7964</v>
      </c>
      <c r="W254" s="130">
        <v>145</v>
      </c>
      <c r="X254" s="130">
        <v>57</v>
      </c>
      <c r="Y254" s="130">
        <v>84</v>
      </c>
      <c r="Z254" s="130">
        <v>910</v>
      </c>
      <c r="AA254" s="130">
        <v>207</v>
      </c>
      <c r="AB254" s="130">
        <v>421</v>
      </c>
      <c r="AC254" s="130">
        <v>589</v>
      </c>
      <c r="AD254" s="130">
        <v>351</v>
      </c>
      <c r="AE254" s="130">
        <v>175</v>
      </c>
      <c r="AF254" s="130">
        <v>204</v>
      </c>
      <c r="AG254" s="130">
        <v>1292</v>
      </c>
      <c r="AH254" s="130">
        <v>177</v>
      </c>
      <c r="AI254" s="130">
        <v>829</v>
      </c>
      <c r="AJ254" s="130">
        <v>626</v>
      </c>
      <c r="AK254" s="130">
        <v>889</v>
      </c>
      <c r="AL254" s="130">
        <v>4346</v>
      </c>
      <c r="AM254" s="130">
        <v>538</v>
      </c>
      <c r="AN254" s="130">
        <v>66</v>
      </c>
      <c r="AO254" s="130">
        <v>4852</v>
      </c>
      <c r="AP254" s="130">
        <v>2300</v>
      </c>
      <c r="AQ254" s="130">
        <v>1</v>
      </c>
      <c r="AR254" s="130">
        <v>0</v>
      </c>
      <c r="AS254" s="130">
        <v>352</v>
      </c>
      <c r="AT254" s="130">
        <v>940</v>
      </c>
      <c r="AU254" s="130">
        <v>1705</v>
      </c>
    </row>
    <row r="255" spans="1:47" ht="16.8">
      <c r="A255" s="131" t="s">
        <v>1154</v>
      </c>
      <c r="B255" s="130">
        <v>2953</v>
      </c>
      <c r="C255" s="130">
        <v>1658</v>
      </c>
      <c r="D255" s="130">
        <v>1416</v>
      </c>
      <c r="E255" s="130">
        <v>1537</v>
      </c>
      <c r="F255" s="130">
        <v>877</v>
      </c>
      <c r="G255" s="130">
        <v>1275</v>
      </c>
      <c r="H255" s="130">
        <v>355</v>
      </c>
      <c r="I255" s="130">
        <v>446</v>
      </c>
      <c r="J255" s="130">
        <v>2474</v>
      </c>
      <c r="K255" s="130">
        <v>454</v>
      </c>
      <c r="L255" s="130">
        <v>194</v>
      </c>
      <c r="M255" s="130">
        <v>364</v>
      </c>
      <c r="N255" s="130">
        <v>263</v>
      </c>
      <c r="O255" s="130">
        <v>1</v>
      </c>
      <c r="P255" s="130">
        <v>324</v>
      </c>
      <c r="Q255" s="130">
        <v>337</v>
      </c>
      <c r="R255" s="130">
        <v>702</v>
      </c>
      <c r="S255" s="130">
        <v>1081</v>
      </c>
      <c r="T255" s="130">
        <v>194</v>
      </c>
      <c r="U255" s="130">
        <v>296</v>
      </c>
      <c r="V255" s="130">
        <v>4338</v>
      </c>
      <c r="W255" s="130">
        <v>143</v>
      </c>
      <c r="X255" s="130">
        <v>13</v>
      </c>
      <c r="Y255" s="130">
        <v>23</v>
      </c>
      <c r="Z255" s="130">
        <v>351</v>
      </c>
      <c r="AA255" s="130">
        <v>38</v>
      </c>
      <c r="AB255" s="130">
        <v>140</v>
      </c>
      <c r="AC255" s="130">
        <v>212</v>
      </c>
      <c r="AD255" s="130">
        <v>367</v>
      </c>
      <c r="AE255" s="130">
        <v>131</v>
      </c>
      <c r="AF255" s="130">
        <v>109</v>
      </c>
      <c r="AG255" s="130">
        <v>599</v>
      </c>
      <c r="AH255" s="130">
        <v>44</v>
      </c>
      <c r="AI255" s="130">
        <v>321</v>
      </c>
      <c r="AJ255" s="130">
        <v>280</v>
      </c>
      <c r="AK255" s="130">
        <v>316</v>
      </c>
      <c r="AL255" s="130">
        <v>2007</v>
      </c>
      <c r="AM255" s="130">
        <v>224</v>
      </c>
      <c r="AN255" s="130">
        <v>54</v>
      </c>
      <c r="AO255" s="130">
        <v>2206</v>
      </c>
      <c r="AP255" s="130">
        <v>1190</v>
      </c>
      <c r="AQ255" s="130">
        <v>0</v>
      </c>
      <c r="AR255" s="130">
        <v>0</v>
      </c>
      <c r="AS255" s="130">
        <v>207</v>
      </c>
      <c r="AT255" s="130">
        <v>319</v>
      </c>
      <c r="AU255" s="130">
        <v>747</v>
      </c>
    </row>
    <row r="256" spans="1:47" ht="16.8">
      <c r="A256" s="131" t="s">
        <v>1155</v>
      </c>
      <c r="B256" s="130">
        <v>7718</v>
      </c>
      <c r="C256" s="130">
        <v>4300</v>
      </c>
      <c r="D256" s="130">
        <v>3752</v>
      </c>
      <c r="E256" s="130">
        <v>3966</v>
      </c>
      <c r="F256" s="130">
        <v>2407</v>
      </c>
      <c r="G256" s="130">
        <v>3436</v>
      </c>
      <c r="H256" s="130">
        <v>880</v>
      </c>
      <c r="I256" s="130">
        <v>995</v>
      </c>
      <c r="J256" s="130">
        <v>6428</v>
      </c>
      <c r="K256" s="130">
        <v>1175</v>
      </c>
      <c r="L256" s="130">
        <v>520</v>
      </c>
      <c r="M256" s="130">
        <v>908</v>
      </c>
      <c r="N256" s="130">
        <v>709</v>
      </c>
      <c r="O256" s="130">
        <v>692</v>
      </c>
      <c r="P256" s="130">
        <v>1146</v>
      </c>
      <c r="Q256" s="130">
        <v>1078</v>
      </c>
      <c r="R256" s="130">
        <v>1864</v>
      </c>
      <c r="S256" s="130">
        <v>2444</v>
      </c>
      <c r="T256" s="130">
        <v>366</v>
      </c>
      <c r="U256" s="130">
        <v>785</v>
      </c>
      <c r="V256" s="130">
        <v>10433</v>
      </c>
      <c r="W256" s="130">
        <v>221</v>
      </c>
      <c r="X256" s="130">
        <v>40</v>
      </c>
      <c r="Y256" s="130">
        <v>79</v>
      </c>
      <c r="Z256" s="130">
        <v>1018</v>
      </c>
      <c r="AA256" s="130">
        <v>149</v>
      </c>
      <c r="AB256" s="130">
        <v>436</v>
      </c>
      <c r="AC256" s="130">
        <v>498</v>
      </c>
      <c r="AD256" s="130">
        <v>789</v>
      </c>
      <c r="AE256" s="130">
        <v>271</v>
      </c>
      <c r="AF256" s="130">
        <v>272</v>
      </c>
      <c r="AG256" s="130">
        <v>1370</v>
      </c>
      <c r="AH256" s="130">
        <v>82</v>
      </c>
      <c r="AI256" s="130">
        <v>1035</v>
      </c>
      <c r="AJ256" s="130">
        <v>970</v>
      </c>
      <c r="AK256" s="130">
        <v>1245</v>
      </c>
      <c r="AL256" s="130">
        <v>4666</v>
      </c>
      <c r="AM256" s="130">
        <v>810</v>
      </c>
      <c r="AN256" s="130">
        <v>180</v>
      </c>
      <c r="AO256" s="130">
        <v>5545</v>
      </c>
      <c r="AP256" s="130">
        <v>2980</v>
      </c>
      <c r="AQ256" s="130">
        <v>1</v>
      </c>
      <c r="AR256" s="130">
        <v>0</v>
      </c>
      <c r="AS256" s="130">
        <v>453</v>
      </c>
      <c r="AT256" s="130">
        <v>784</v>
      </c>
      <c r="AU256" s="130">
        <v>2173</v>
      </c>
    </row>
    <row r="257" spans="1:47" ht="16.8">
      <c r="A257" s="131" t="s">
        <v>1156</v>
      </c>
      <c r="B257" s="130">
        <v>3990</v>
      </c>
      <c r="C257" s="130">
        <v>2233</v>
      </c>
      <c r="D257" s="130">
        <v>1835</v>
      </c>
      <c r="E257" s="130">
        <v>2155</v>
      </c>
      <c r="F257" s="130">
        <v>1270</v>
      </c>
      <c r="G257" s="130">
        <v>1695</v>
      </c>
      <c r="H257" s="130">
        <v>470</v>
      </c>
      <c r="I257" s="130">
        <v>555</v>
      </c>
      <c r="J257" s="130">
        <v>3424</v>
      </c>
      <c r="K257" s="130">
        <v>527</v>
      </c>
      <c r="L257" s="130">
        <v>210</v>
      </c>
      <c r="M257" s="130">
        <v>367</v>
      </c>
      <c r="N257" s="130">
        <v>375</v>
      </c>
      <c r="O257" s="130">
        <v>0</v>
      </c>
      <c r="P257" s="130">
        <v>359</v>
      </c>
      <c r="Q257" s="130">
        <v>458</v>
      </c>
      <c r="R257" s="130">
        <v>1053</v>
      </c>
      <c r="S257" s="130">
        <v>1384</v>
      </c>
      <c r="T257" s="130">
        <v>238</v>
      </c>
      <c r="U257" s="130">
        <v>462</v>
      </c>
      <c r="V257" s="130">
        <v>5696</v>
      </c>
      <c r="W257" s="130">
        <v>181</v>
      </c>
      <c r="X257" s="130">
        <v>8</v>
      </c>
      <c r="Y257" s="130">
        <v>41</v>
      </c>
      <c r="Z257" s="130">
        <v>549</v>
      </c>
      <c r="AA257" s="130">
        <v>46</v>
      </c>
      <c r="AB257" s="130">
        <v>214</v>
      </c>
      <c r="AC257" s="130">
        <v>260</v>
      </c>
      <c r="AD257" s="130">
        <v>454</v>
      </c>
      <c r="AE257" s="130">
        <v>147</v>
      </c>
      <c r="AF257" s="130">
        <v>132</v>
      </c>
      <c r="AG257" s="130">
        <v>699</v>
      </c>
      <c r="AH257" s="130">
        <v>44</v>
      </c>
      <c r="AI257" s="130">
        <v>444</v>
      </c>
      <c r="AJ257" s="130">
        <v>490</v>
      </c>
      <c r="AK257" s="130">
        <v>832</v>
      </c>
      <c r="AL257" s="130">
        <v>2057</v>
      </c>
      <c r="AM257" s="130">
        <v>437</v>
      </c>
      <c r="AN257" s="130">
        <v>170</v>
      </c>
      <c r="AO257" s="130">
        <v>2881</v>
      </c>
      <c r="AP257" s="130">
        <v>1634</v>
      </c>
      <c r="AQ257" s="130">
        <v>0</v>
      </c>
      <c r="AR257" s="130">
        <v>0</v>
      </c>
      <c r="AS257" s="130">
        <v>222</v>
      </c>
      <c r="AT257" s="130">
        <v>323</v>
      </c>
      <c r="AU257" s="130">
        <v>1109</v>
      </c>
    </row>
    <row r="258" spans="1:47" ht="16.8">
      <c r="A258" s="131" t="s">
        <v>1157</v>
      </c>
      <c r="B258" s="130">
        <v>7650</v>
      </c>
      <c r="C258" s="130">
        <v>4241</v>
      </c>
      <c r="D258" s="130">
        <v>3823</v>
      </c>
      <c r="E258" s="130">
        <v>3827</v>
      </c>
      <c r="F258" s="130">
        <v>2293</v>
      </c>
      <c r="G258" s="130">
        <v>3394</v>
      </c>
      <c r="H258" s="130">
        <v>860</v>
      </c>
      <c r="I258" s="130">
        <v>1103</v>
      </c>
      <c r="J258" s="130">
        <v>6558</v>
      </c>
      <c r="K258" s="130">
        <v>1048</v>
      </c>
      <c r="L258" s="130">
        <v>477</v>
      </c>
      <c r="M258" s="130">
        <v>809</v>
      </c>
      <c r="N258" s="130">
        <v>651</v>
      </c>
      <c r="O258" s="130">
        <v>949</v>
      </c>
      <c r="P258" s="130">
        <v>1243</v>
      </c>
      <c r="Q258" s="130">
        <v>992</v>
      </c>
      <c r="R258" s="130">
        <v>1832</v>
      </c>
      <c r="S258" s="130">
        <v>2213</v>
      </c>
      <c r="T258" s="130">
        <v>355</v>
      </c>
      <c r="U258" s="130">
        <v>959</v>
      </c>
      <c r="V258" s="130">
        <v>10248</v>
      </c>
      <c r="W258" s="130">
        <v>215</v>
      </c>
      <c r="X258" s="130">
        <v>38</v>
      </c>
      <c r="Y258" s="130">
        <v>81</v>
      </c>
      <c r="Z258" s="130">
        <v>966</v>
      </c>
      <c r="AA258" s="130">
        <v>157</v>
      </c>
      <c r="AB258" s="130">
        <v>507</v>
      </c>
      <c r="AC258" s="130">
        <v>587</v>
      </c>
      <c r="AD258" s="130">
        <v>891</v>
      </c>
      <c r="AE258" s="130">
        <v>282</v>
      </c>
      <c r="AF258" s="130">
        <v>207</v>
      </c>
      <c r="AG258" s="130">
        <v>1273</v>
      </c>
      <c r="AH258" s="130">
        <v>174</v>
      </c>
      <c r="AI258" s="130">
        <v>1010</v>
      </c>
      <c r="AJ258" s="130">
        <v>813</v>
      </c>
      <c r="AK258" s="130">
        <v>1081</v>
      </c>
      <c r="AL258" s="130">
        <v>4416</v>
      </c>
      <c r="AM258" s="130">
        <v>1113</v>
      </c>
      <c r="AN258" s="130">
        <v>108</v>
      </c>
      <c r="AO258" s="130">
        <v>5485</v>
      </c>
      <c r="AP258" s="130">
        <v>3074</v>
      </c>
      <c r="AQ258" s="130">
        <v>0</v>
      </c>
      <c r="AR258" s="130">
        <v>0</v>
      </c>
      <c r="AS258" s="130">
        <v>389</v>
      </c>
      <c r="AT258" s="130">
        <v>703</v>
      </c>
      <c r="AU258" s="130">
        <v>2165</v>
      </c>
    </row>
    <row r="259" spans="1:47" ht="16.8">
      <c r="A259" s="131" t="s">
        <v>1158</v>
      </c>
      <c r="B259" s="130">
        <v>7192</v>
      </c>
      <c r="C259" s="130">
        <v>3959</v>
      </c>
      <c r="D259" s="130">
        <v>3555</v>
      </c>
      <c r="E259" s="130">
        <v>3637</v>
      </c>
      <c r="F259" s="130">
        <v>2369</v>
      </c>
      <c r="G259" s="130">
        <v>3176</v>
      </c>
      <c r="H259" s="130">
        <v>787</v>
      </c>
      <c r="I259" s="130">
        <v>860</v>
      </c>
      <c r="J259" s="130">
        <v>6237</v>
      </c>
      <c r="K259" s="130">
        <v>943</v>
      </c>
      <c r="L259" s="130">
        <v>345</v>
      </c>
      <c r="M259" s="130">
        <v>690</v>
      </c>
      <c r="N259" s="130">
        <v>671</v>
      </c>
      <c r="O259" s="130">
        <v>1502</v>
      </c>
      <c r="P259" s="130">
        <v>943</v>
      </c>
      <c r="Q259" s="130">
        <v>911</v>
      </c>
      <c r="R259" s="130">
        <v>1806</v>
      </c>
      <c r="S259" s="130">
        <v>2308</v>
      </c>
      <c r="T259" s="130">
        <v>385</v>
      </c>
      <c r="U259" s="130">
        <v>782</v>
      </c>
      <c r="V259" s="130">
        <v>9848</v>
      </c>
      <c r="W259" s="130">
        <v>194</v>
      </c>
      <c r="X259" s="130">
        <v>41</v>
      </c>
      <c r="Y259" s="130">
        <v>72</v>
      </c>
      <c r="Z259" s="130">
        <v>743</v>
      </c>
      <c r="AA259" s="130">
        <v>96</v>
      </c>
      <c r="AB259" s="130">
        <v>438</v>
      </c>
      <c r="AC259" s="130">
        <v>466</v>
      </c>
      <c r="AD259" s="130">
        <v>1173</v>
      </c>
      <c r="AE259" s="130">
        <v>268</v>
      </c>
      <c r="AF259" s="130">
        <v>156</v>
      </c>
      <c r="AG259" s="130">
        <v>1204</v>
      </c>
      <c r="AH259" s="130">
        <v>84</v>
      </c>
      <c r="AI259" s="130">
        <v>813</v>
      </c>
      <c r="AJ259" s="130">
        <v>972</v>
      </c>
      <c r="AK259" s="130">
        <v>1010</v>
      </c>
      <c r="AL259" s="130">
        <v>4289</v>
      </c>
      <c r="AM259" s="130">
        <v>880</v>
      </c>
      <c r="AN259" s="130">
        <v>128</v>
      </c>
      <c r="AO259" s="130">
        <v>5271</v>
      </c>
      <c r="AP259" s="130">
        <v>3010</v>
      </c>
      <c r="AQ259" s="130">
        <v>0</v>
      </c>
      <c r="AR259" s="130">
        <v>0</v>
      </c>
      <c r="AS259" s="130">
        <v>361</v>
      </c>
      <c r="AT259" s="130">
        <v>591</v>
      </c>
      <c r="AU259" s="130">
        <v>1921</v>
      </c>
    </row>
    <row r="260" spans="1:47" ht="16.8">
      <c r="A260" s="131" t="s">
        <v>1159</v>
      </c>
      <c r="B260" s="130">
        <v>5145</v>
      </c>
      <c r="C260" s="130">
        <v>2670</v>
      </c>
      <c r="D260" s="130">
        <v>2390</v>
      </c>
      <c r="E260" s="130">
        <v>2755</v>
      </c>
      <c r="F260" s="130">
        <v>1455</v>
      </c>
      <c r="G260" s="130">
        <v>2181</v>
      </c>
      <c r="H260" s="130">
        <v>654</v>
      </c>
      <c r="I260" s="130">
        <v>855</v>
      </c>
      <c r="J260" s="130">
        <v>4511</v>
      </c>
      <c r="K260" s="130">
        <v>666</v>
      </c>
      <c r="L260" s="130">
        <v>262</v>
      </c>
      <c r="M260" s="130">
        <v>532</v>
      </c>
      <c r="N260" s="130">
        <v>496</v>
      </c>
      <c r="O260" s="130">
        <v>306</v>
      </c>
      <c r="P260" s="130">
        <v>561</v>
      </c>
      <c r="Q260" s="130">
        <v>604</v>
      </c>
      <c r="R260" s="130">
        <v>1287</v>
      </c>
      <c r="S260" s="130">
        <v>1896</v>
      </c>
      <c r="T260" s="130">
        <v>237</v>
      </c>
      <c r="U260" s="130">
        <v>516</v>
      </c>
      <c r="V260" s="130">
        <v>7305</v>
      </c>
      <c r="W260" s="130">
        <v>274</v>
      </c>
      <c r="X260" s="130">
        <v>27</v>
      </c>
      <c r="Y260" s="130">
        <v>64</v>
      </c>
      <c r="Z260" s="130">
        <v>682</v>
      </c>
      <c r="AA260" s="130">
        <v>77</v>
      </c>
      <c r="AB260" s="130">
        <v>303</v>
      </c>
      <c r="AC260" s="130">
        <v>354</v>
      </c>
      <c r="AD260" s="130">
        <v>648</v>
      </c>
      <c r="AE260" s="130">
        <v>182</v>
      </c>
      <c r="AF260" s="130">
        <v>136</v>
      </c>
      <c r="AG260" s="130">
        <v>997</v>
      </c>
      <c r="AH260" s="130">
        <v>80</v>
      </c>
      <c r="AI260" s="130">
        <v>534</v>
      </c>
      <c r="AJ260" s="130">
        <v>477</v>
      </c>
      <c r="AK260" s="130">
        <v>47</v>
      </c>
      <c r="AL260" s="130">
        <v>4107</v>
      </c>
      <c r="AM260" s="130">
        <v>264</v>
      </c>
      <c r="AN260" s="130">
        <v>84</v>
      </c>
      <c r="AO260" s="130">
        <v>3804</v>
      </c>
      <c r="AP260" s="130">
        <v>2189</v>
      </c>
      <c r="AQ260" s="130">
        <v>1</v>
      </c>
      <c r="AR260" s="130">
        <v>0</v>
      </c>
      <c r="AS260" s="130">
        <v>269</v>
      </c>
      <c r="AT260" s="130">
        <v>455</v>
      </c>
      <c r="AU260" s="130">
        <v>1341</v>
      </c>
    </row>
    <row r="261" spans="1:47" ht="16.8">
      <c r="A261" s="131" t="s">
        <v>1160</v>
      </c>
      <c r="B261" s="130">
        <v>5018</v>
      </c>
      <c r="C261" s="130">
        <v>2636</v>
      </c>
      <c r="D261" s="130">
        <v>2291</v>
      </c>
      <c r="E261" s="130">
        <v>2727</v>
      </c>
      <c r="F261" s="130">
        <v>1465</v>
      </c>
      <c r="G261" s="130">
        <v>2170</v>
      </c>
      <c r="H261" s="130">
        <v>602</v>
      </c>
      <c r="I261" s="130">
        <v>781</v>
      </c>
      <c r="J261" s="130">
        <v>4414</v>
      </c>
      <c r="K261" s="130">
        <v>596</v>
      </c>
      <c r="L261" s="130">
        <v>240</v>
      </c>
      <c r="M261" s="130">
        <v>400</v>
      </c>
      <c r="N261" s="130">
        <v>510</v>
      </c>
      <c r="O261" s="130">
        <v>315</v>
      </c>
      <c r="P261" s="130">
        <v>643</v>
      </c>
      <c r="Q261" s="130">
        <v>672</v>
      </c>
      <c r="R261" s="130">
        <v>1237</v>
      </c>
      <c r="S261" s="130">
        <v>1758</v>
      </c>
      <c r="T261" s="130">
        <v>211</v>
      </c>
      <c r="U261" s="130">
        <v>455</v>
      </c>
      <c r="V261" s="130">
        <v>6796</v>
      </c>
      <c r="W261" s="130">
        <v>196</v>
      </c>
      <c r="X261" s="130">
        <v>27</v>
      </c>
      <c r="Y261" s="130">
        <v>52</v>
      </c>
      <c r="Z261" s="130">
        <v>727</v>
      </c>
      <c r="AA261" s="130">
        <v>74</v>
      </c>
      <c r="AB261" s="130">
        <v>290</v>
      </c>
      <c r="AC261" s="130">
        <v>391</v>
      </c>
      <c r="AD261" s="130">
        <v>475</v>
      </c>
      <c r="AE261" s="130">
        <v>194</v>
      </c>
      <c r="AF261" s="130">
        <v>149</v>
      </c>
      <c r="AG261" s="130">
        <v>916</v>
      </c>
      <c r="AH261" s="130">
        <v>73</v>
      </c>
      <c r="AI261" s="130">
        <v>559</v>
      </c>
      <c r="AJ261" s="130">
        <v>570</v>
      </c>
      <c r="AK261" s="130">
        <v>543</v>
      </c>
      <c r="AL261" s="130">
        <v>3555</v>
      </c>
      <c r="AM261" s="130">
        <v>175</v>
      </c>
      <c r="AN261" s="130">
        <v>143</v>
      </c>
      <c r="AO261" s="130">
        <v>3747</v>
      </c>
      <c r="AP261" s="130">
        <v>2253</v>
      </c>
      <c r="AQ261" s="130">
        <v>1</v>
      </c>
      <c r="AR261" s="130">
        <v>0</v>
      </c>
      <c r="AS261" s="130">
        <v>203</v>
      </c>
      <c r="AT261" s="130">
        <v>350</v>
      </c>
      <c r="AU261" s="130">
        <v>1271</v>
      </c>
    </row>
    <row r="262" spans="1:47" ht="16.8">
      <c r="A262" s="131" t="s">
        <v>1161</v>
      </c>
      <c r="B262" s="130">
        <v>6014</v>
      </c>
      <c r="C262" s="130">
        <v>3441</v>
      </c>
      <c r="D262" s="130">
        <v>2957</v>
      </c>
      <c r="E262" s="130">
        <v>3057</v>
      </c>
      <c r="F262" s="130">
        <v>1715</v>
      </c>
      <c r="G262" s="130">
        <v>2730</v>
      </c>
      <c r="H262" s="130">
        <v>722</v>
      </c>
      <c r="I262" s="130">
        <v>847</v>
      </c>
      <c r="J262" s="130">
        <v>4997</v>
      </c>
      <c r="K262" s="130">
        <v>991</v>
      </c>
      <c r="L262" s="130">
        <v>454</v>
      </c>
      <c r="M262" s="130">
        <v>817</v>
      </c>
      <c r="N262" s="130">
        <v>614</v>
      </c>
      <c r="O262" s="130">
        <v>1565</v>
      </c>
      <c r="P262" s="130">
        <v>679</v>
      </c>
      <c r="Q262" s="130">
        <v>730</v>
      </c>
      <c r="R262" s="130">
        <v>1461</v>
      </c>
      <c r="S262" s="130">
        <v>1958</v>
      </c>
      <c r="T262" s="130">
        <v>334</v>
      </c>
      <c r="U262" s="130">
        <v>807</v>
      </c>
      <c r="V262" s="130">
        <v>8721</v>
      </c>
      <c r="W262" s="130">
        <v>167</v>
      </c>
      <c r="X262" s="130">
        <v>24</v>
      </c>
      <c r="Y262" s="130">
        <v>63</v>
      </c>
      <c r="Z262" s="130">
        <v>803</v>
      </c>
      <c r="AA262" s="130">
        <v>77</v>
      </c>
      <c r="AB262" s="130">
        <v>459</v>
      </c>
      <c r="AC262" s="130">
        <v>390</v>
      </c>
      <c r="AD262" s="130">
        <v>517</v>
      </c>
      <c r="AE262" s="130">
        <v>272</v>
      </c>
      <c r="AF262" s="130">
        <v>169</v>
      </c>
      <c r="AG262" s="130">
        <v>1094</v>
      </c>
      <c r="AH262" s="130">
        <v>73</v>
      </c>
      <c r="AI262" s="130">
        <v>735</v>
      </c>
      <c r="AJ262" s="130">
        <v>749</v>
      </c>
      <c r="AK262" s="130">
        <v>821</v>
      </c>
      <c r="AL262" s="130">
        <v>3915</v>
      </c>
      <c r="AM262" s="130">
        <v>410</v>
      </c>
      <c r="AN262" s="130">
        <v>150</v>
      </c>
      <c r="AO262" s="130">
        <v>4345</v>
      </c>
      <c r="AP262" s="130">
        <v>2305</v>
      </c>
      <c r="AQ262" s="130">
        <v>2</v>
      </c>
      <c r="AR262" s="130">
        <v>0</v>
      </c>
      <c r="AS262" s="130">
        <v>329</v>
      </c>
      <c r="AT262" s="130">
        <v>704</v>
      </c>
      <c r="AU262" s="130">
        <v>1669</v>
      </c>
    </row>
    <row r="263" spans="1:47" ht="16.8">
      <c r="A263" s="131" t="s">
        <v>1654</v>
      </c>
      <c r="B263" s="130">
        <v>3483</v>
      </c>
      <c r="C263" s="130">
        <v>2049</v>
      </c>
      <c r="D263" s="130">
        <v>1692</v>
      </c>
      <c r="E263" s="130">
        <v>1791</v>
      </c>
      <c r="F263" s="130">
        <v>991</v>
      </c>
      <c r="G263" s="130">
        <v>1568</v>
      </c>
      <c r="H263" s="130">
        <v>398</v>
      </c>
      <c r="I263" s="130">
        <v>526</v>
      </c>
      <c r="J263" s="130">
        <v>2899</v>
      </c>
      <c r="K263" s="130">
        <v>574</v>
      </c>
      <c r="L263" s="130">
        <v>260</v>
      </c>
      <c r="M263" s="130">
        <v>438</v>
      </c>
      <c r="N263" s="130">
        <v>276</v>
      </c>
      <c r="O263" s="130">
        <v>441</v>
      </c>
      <c r="P263" s="130">
        <v>381</v>
      </c>
      <c r="Q263" s="130">
        <v>445</v>
      </c>
      <c r="R263" s="130">
        <v>890</v>
      </c>
      <c r="S263" s="130">
        <v>1138</v>
      </c>
      <c r="T263" s="130">
        <v>175</v>
      </c>
      <c r="U263" s="130">
        <v>432</v>
      </c>
      <c r="V263" s="130">
        <v>4913</v>
      </c>
      <c r="W263" s="130">
        <v>88</v>
      </c>
      <c r="X263" s="130">
        <v>15</v>
      </c>
      <c r="Y263" s="130">
        <v>26</v>
      </c>
      <c r="Z263" s="130">
        <v>458</v>
      </c>
      <c r="AA263" s="130">
        <v>51</v>
      </c>
      <c r="AB263" s="130">
        <v>176</v>
      </c>
      <c r="AC263" s="130">
        <v>190</v>
      </c>
      <c r="AD263" s="130">
        <v>433</v>
      </c>
      <c r="AE263" s="130">
        <v>165</v>
      </c>
      <c r="AF263" s="130">
        <v>123</v>
      </c>
      <c r="AG263" s="130">
        <v>648</v>
      </c>
      <c r="AH263" s="130">
        <v>46</v>
      </c>
      <c r="AI263" s="130">
        <v>456</v>
      </c>
      <c r="AJ263" s="130">
        <v>412</v>
      </c>
      <c r="AK263" s="130">
        <v>709</v>
      </c>
      <c r="AL263" s="130">
        <v>1677</v>
      </c>
      <c r="AM263" s="130">
        <v>632</v>
      </c>
      <c r="AN263" s="130">
        <v>37</v>
      </c>
      <c r="AO263" s="130">
        <v>2549</v>
      </c>
      <c r="AP263" s="130">
        <v>1320</v>
      </c>
      <c r="AQ263" s="130">
        <v>0</v>
      </c>
      <c r="AR263" s="130">
        <v>1</v>
      </c>
      <c r="AS263" s="130">
        <v>225</v>
      </c>
      <c r="AT263" s="130">
        <v>380</v>
      </c>
      <c r="AU263" s="130">
        <v>934</v>
      </c>
    </row>
    <row r="264" spans="1:47" ht="16.8">
      <c r="A264" s="131" t="s">
        <v>1656</v>
      </c>
      <c r="B264" s="130">
        <v>5844</v>
      </c>
      <c r="C264" s="130">
        <v>3511</v>
      </c>
      <c r="D264" s="130">
        <v>2910</v>
      </c>
      <c r="E264" s="130">
        <v>2934</v>
      </c>
      <c r="F264" s="130">
        <v>1632</v>
      </c>
      <c r="G264" s="130">
        <v>2679</v>
      </c>
      <c r="H264" s="130">
        <v>685</v>
      </c>
      <c r="I264" s="130">
        <v>848</v>
      </c>
      <c r="J264" s="130">
        <v>4803</v>
      </c>
      <c r="K264" s="130">
        <v>1075</v>
      </c>
      <c r="L264" s="130">
        <v>511</v>
      </c>
      <c r="M264" s="130">
        <v>997</v>
      </c>
      <c r="N264" s="130">
        <v>523</v>
      </c>
      <c r="O264" s="130">
        <v>1492</v>
      </c>
      <c r="P264" s="130">
        <v>821</v>
      </c>
      <c r="Q264" s="130">
        <v>718</v>
      </c>
      <c r="R264" s="130">
        <v>1412</v>
      </c>
      <c r="S264" s="130">
        <v>1586</v>
      </c>
      <c r="T264" s="130">
        <v>297</v>
      </c>
      <c r="U264" s="130">
        <v>966</v>
      </c>
      <c r="V264" s="130">
        <v>8261</v>
      </c>
      <c r="W264" s="130">
        <v>133</v>
      </c>
      <c r="X264" s="130">
        <v>23</v>
      </c>
      <c r="Y264" s="130">
        <v>56</v>
      </c>
      <c r="Z264" s="130">
        <v>772</v>
      </c>
      <c r="AA264" s="130">
        <v>77</v>
      </c>
      <c r="AB264" s="130">
        <v>372</v>
      </c>
      <c r="AC264" s="130">
        <v>417</v>
      </c>
      <c r="AD264" s="130">
        <v>580</v>
      </c>
      <c r="AE264" s="130">
        <v>242</v>
      </c>
      <c r="AF264" s="130">
        <v>180</v>
      </c>
      <c r="AG264" s="130">
        <v>1107</v>
      </c>
      <c r="AH264" s="130">
        <v>84</v>
      </c>
      <c r="AI264" s="130">
        <v>728</v>
      </c>
      <c r="AJ264" s="130">
        <v>734</v>
      </c>
      <c r="AK264" s="130">
        <v>2397</v>
      </c>
      <c r="AL264" s="130">
        <v>1784</v>
      </c>
      <c r="AM264" s="130">
        <v>920</v>
      </c>
      <c r="AN264" s="130">
        <v>67</v>
      </c>
      <c r="AO264" s="130">
        <v>4045</v>
      </c>
      <c r="AP264" s="130">
        <v>1936</v>
      </c>
      <c r="AQ264" s="130">
        <v>1</v>
      </c>
      <c r="AR264" s="130">
        <v>0</v>
      </c>
      <c r="AS264" s="130">
        <v>325</v>
      </c>
      <c r="AT264" s="130">
        <v>890</v>
      </c>
      <c r="AU264" s="130">
        <v>1799</v>
      </c>
    </row>
    <row r="265" spans="1:47" ht="16.8">
      <c r="A265" s="131" t="s">
        <v>1657</v>
      </c>
      <c r="B265" s="130">
        <v>1217</v>
      </c>
      <c r="C265" s="130">
        <v>672</v>
      </c>
      <c r="D265" s="130">
        <v>551</v>
      </c>
      <c r="E265" s="130">
        <v>666</v>
      </c>
      <c r="F265" s="130">
        <v>383</v>
      </c>
      <c r="G265" s="130">
        <v>506</v>
      </c>
      <c r="H265" s="130">
        <v>143</v>
      </c>
      <c r="I265" s="130">
        <v>185</v>
      </c>
      <c r="J265" s="130">
        <v>1079</v>
      </c>
      <c r="K265" s="130">
        <v>133</v>
      </c>
      <c r="L265" s="130">
        <v>39</v>
      </c>
      <c r="M265" s="130">
        <v>85</v>
      </c>
      <c r="N265" s="130">
        <v>164</v>
      </c>
      <c r="O265" s="130">
        <v>0</v>
      </c>
      <c r="P265" s="130">
        <v>128</v>
      </c>
      <c r="Q265" s="130">
        <v>136</v>
      </c>
      <c r="R265" s="130">
        <v>278</v>
      </c>
      <c r="S265" s="130">
        <v>460</v>
      </c>
      <c r="T265" s="130">
        <v>61</v>
      </c>
      <c r="U265" s="130">
        <v>134</v>
      </c>
      <c r="V265" s="130">
        <v>1714</v>
      </c>
      <c r="W265" s="130">
        <v>78</v>
      </c>
      <c r="X265" s="130">
        <v>2</v>
      </c>
      <c r="Y265" s="130">
        <v>8</v>
      </c>
      <c r="Z265" s="130">
        <v>159</v>
      </c>
      <c r="AA265" s="130">
        <v>10</v>
      </c>
      <c r="AB265" s="130">
        <v>49</v>
      </c>
      <c r="AC265" s="130">
        <v>102</v>
      </c>
      <c r="AD265" s="130">
        <v>184</v>
      </c>
      <c r="AE265" s="130">
        <v>37</v>
      </c>
      <c r="AF265" s="130">
        <v>30</v>
      </c>
      <c r="AG265" s="130">
        <v>221</v>
      </c>
      <c r="AH265" s="130">
        <v>14</v>
      </c>
      <c r="AI265" s="130">
        <v>119</v>
      </c>
      <c r="AJ265" s="130">
        <v>101</v>
      </c>
      <c r="AK265" s="130">
        <v>8</v>
      </c>
      <c r="AL265" s="130">
        <v>973</v>
      </c>
      <c r="AM265" s="130">
        <v>16</v>
      </c>
      <c r="AN265" s="130">
        <v>11</v>
      </c>
      <c r="AO265" s="130">
        <v>923</v>
      </c>
      <c r="AP265" s="130">
        <v>505</v>
      </c>
      <c r="AQ265" s="130">
        <v>0</v>
      </c>
      <c r="AR265" s="130">
        <v>0</v>
      </c>
      <c r="AS265" s="130">
        <v>65</v>
      </c>
      <c r="AT265" s="130">
        <v>72</v>
      </c>
      <c r="AU265" s="130">
        <v>294</v>
      </c>
    </row>
    <row r="266" spans="1:47" ht="16.8">
      <c r="A266" s="131" t="s">
        <v>1659</v>
      </c>
      <c r="B266" s="130">
        <v>7172</v>
      </c>
      <c r="C266" s="130">
        <v>3900</v>
      </c>
      <c r="D266" s="130">
        <v>3290</v>
      </c>
      <c r="E266" s="130">
        <v>3882</v>
      </c>
      <c r="F266" s="130">
        <v>2273</v>
      </c>
      <c r="G266" s="130">
        <v>3007</v>
      </c>
      <c r="H266" s="130">
        <v>816</v>
      </c>
      <c r="I266" s="130">
        <v>1076</v>
      </c>
      <c r="J266" s="130">
        <v>6355</v>
      </c>
      <c r="K266" s="130">
        <v>758</v>
      </c>
      <c r="L266" s="130">
        <v>295</v>
      </c>
      <c r="M266" s="130">
        <v>589</v>
      </c>
      <c r="N266" s="130">
        <v>821</v>
      </c>
      <c r="O266" s="130">
        <v>119</v>
      </c>
      <c r="P266" s="130">
        <v>1177</v>
      </c>
      <c r="Q266" s="130">
        <v>905</v>
      </c>
      <c r="R266" s="130">
        <v>1799</v>
      </c>
      <c r="S266" s="130">
        <v>2375</v>
      </c>
      <c r="T266" s="130">
        <v>297</v>
      </c>
      <c r="U266" s="130">
        <v>582</v>
      </c>
      <c r="V266" s="130">
        <v>9507</v>
      </c>
      <c r="W266" s="130">
        <v>262</v>
      </c>
      <c r="X266" s="130">
        <v>42</v>
      </c>
      <c r="Y266" s="130">
        <v>60</v>
      </c>
      <c r="Z266" s="130">
        <v>895</v>
      </c>
      <c r="AA266" s="130">
        <v>125</v>
      </c>
      <c r="AB266" s="130">
        <v>474</v>
      </c>
      <c r="AC266" s="130">
        <v>626</v>
      </c>
      <c r="AD266" s="130">
        <v>726</v>
      </c>
      <c r="AE266" s="130">
        <v>309</v>
      </c>
      <c r="AF266" s="130">
        <v>226</v>
      </c>
      <c r="AG266" s="130">
        <v>1499</v>
      </c>
      <c r="AH266" s="130">
        <v>89</v>
      </c>
      <c r="AI266" s="130">
        <v>754</v>
      </c>
      <c r="AJ266" s="130">
        <v>551</v>
      </c>
      <c r="AK266" s="130">
        <v>952</v>
      </c>
      <c r="AL266" s="130">
        <v>4133</v>
      </c>
      <c r="AM266" s="130">
        <v>787</v>
      </c>
      <c r="AN266" s="130">
        <v>100</v>
      </c>
      <c r="AO266" s="130">
        <v>5208</v>
      </c>
      <c r="AP266" s="130">
        <v>2987</v>
      </c>
      <c r="AQ266" s="130">
        <v>1</v>
      </c>
      <c r="AR266" s="130">
        <v>2</v>
      </c>
      <c r="AS266" s="130">
        <v>345</v>
      </c>
      <c r="AT266" s="130">
        <v>511</v>
      </c>
      <c r="AU266" s="130">
        <v>1964</v>
      </c>
    </row>
    <row r="267" spans="1:47" ht="16.8">
      <c r="A267" s="131" t="s">
        <v>1661</v>
      </c>
      <c r="B267" s="130">
        <v>5108</v>
      </c>
      <c r="C267" s="130">
        <v>2691</v>
      </c>
      <c r="D267" s="130">
        <v>2528</v>
      </c>
      <c r="E267" s="130">
        <v>2580</v>
      </c>
      <c r="F267" s="130">
        <v>1619</v>
      </c>
      <c r="G267" s="130">
        <v>2245</v>
      </c>
      <c r="H267" s="130">
        <v>550</v>
      </c>
      <c r="I267" s="130">
        <v>694</v>
      </c>
      <c r="J267" s="130">
        <v>4618</v>
      </c>
      <c r="K267" s="130">
        <v>542</v>
      </c>
      <c r="L267" s="130">
        <v>209</v>
      </c>
      <c r="M267" s="130">
        <v>495</v>
      </c>
      <c r="N267" s="130">
        <v>653</v>
      </c>
      <c r="O267" s="130">
        <v>481</v>
      </c>
      <c r="P267" s="130">
        <v>697</v>
      </c>
      <c r="Q267" s="130">
        <v>614</v>
      </c>
      <c r="R267" s="130">
        <v>1208</v>
      </c>
      <c r="S267" s="130">
        <v>1810</v>
      </c>
      <c r="T267" s="130">
        <v>167</v>
      </c>
      <c r="U267" s="130">
        <v>573</v>
      </c>
      <c r="V267" s="130">
        <v>7106</v>
      </c>
      <c r="W267" s="130">
        <v>243</v>
      </c>
      <c r="X267" s="130">
        <v>31</v>
      </c>
      <c r="Y267" s="130">
        <v>38</v>
      </c>
      <c r="Z267" s="130">
        <v>591</v>
      </c>
      <c r="AA267" s="130">
        <v>80</v>
      </c>
      <c r="AB267" s="130">
        <v>326</v>
      </c>
      <c r="AC267" s="130">
        <v>337</v>
      </c>
      <c r="AD267" s="130">
        <v>612</v>
      </c>
      <c r="AE267" s="130">
        <v>196</v>
      </c>
      <c r="AF267" s="130">
        <v>164</v>
      </c>
      <c r="AG267" s="130">
        <v>1025</v>
      </c>
      <c r="AH267" s="130">
        <v>61</v>
      </c>
      <c r="AI267" s="130">
        <v>517</v>
      </c>
      <c r="AJ267" s="130">
        <v>544</v>
      </c>
      <c r="AK267" s="130">
        <v>42</v>
      </c>
      <c r="AL267" s="130">
        <v>4017</v>
      </c>
      <c r="AM267" s="130">
        <v>173</v>
      </c>
      <c r="AN267" s="130">
        <v>54</v>
      </c>
      <c r="AO267" s="130">
        <v>3930</v>
      </c>
      <c r="AP267" s="130">
        <v>2236</v>
      </c>
      <c r="AQ267" s="130">
        <v>0</v>
      </c>
      <c r="AR267" s="130">
        <v>0</v>
      </c>
      <c r="AS267" s="130">
        <v>277</v>
      </c>
      <c r="AT267" s="130">
        <v>409</v>
      </c>
      <c r="AU267" s="130">
        <v>1178</v>
      </c>
    </row>
    <row r="268" spans="1:47" ht="16.8">
      <c r="A268" s="131" t="s">
        <v>1662</v>
      </c>
      <c r="B268" s="130">
        <v>4302</v>
      </c>
      <c r="C268" s="130">
        <v>2328</v>
      </c>
      <c r="D268" s="130">
        <v>2101</v>
      </c>
      <c r="E268" s="130">
        <v>2201</v>
      </c>
      <c r="F268" s="130">
        <v>1205</v>
      </c>
      <c r="G268" s="130">
        <v>1762</v>
      </c>
      <c r="H268" s="130">
        <v>554</v>
      </c>
      <c r="I268" s="130">
        <v>781</v>
      </c>
      <c r="J268" s="130">
        <v>3823</v>
      </c>
      <c r="K268" s="130">
        <v>514</v>
      </c>
      <c r="L268" s="130">
        <v>255</v>
      </c>
      <c r="M268" s="130">
        <v>351</v>
      </c>
      <c r="N268" s="130">
        <v>518</v>
      </c>
      <c r="O268" s="130">
        <v>0</v>
      </c>
      <c r="P268" s="130">
        <v>811</v>
      </c>
      <c r="Q268" s="130">
        <v>600</v>
      </c>
      <c r="R268" s="130">
        <v>1042</v>
      </c>
      <c r="S268" s="130">
        <v>1336</v>
      </c>
      <c r="T268" s="130">
        <v>155</v>
      </c>
      <c r="U268" s="130">
        <v>329</v>
      </c>
      <c r="V268" s="130">
        <v>5702</v>
      </c>
      <c r="W268" s="130">
        <v>223</v>
      </c>
      <c r="X268" s="130">
        <v>46</v>
      </c>
      <c r="Y268" s="130">
        <v>37</v>
      </c>
      <c r="Z268" s="130">
        <v>570</v>
      </c>
      <c r="AA268" s="130">
        <v>98</v>
      </c>
      <c r="AB268" s="130">
        <v>225</v>
      </c>
      <c r="AC268" s="130">
        <v>455</v>
      </c>
      <c r="AD268" s="130">
        <v>399</v>
      </c>
      <c r="AE268" s="130">
        <v>145</v>
      </c>
      <c r="AF268" s="130">
        <v>174</v>
      </c>
      <c r="AG268" s="130">
        <v>836</v>
      </c>
      <c r="AH268" s="130">
        <v>128</v>
      </c>
      <c r="AI268" s="130">
        <v>467</v>
      </c>
      <c r="AJ268" s="130">
        <v>252</v>
      </c>
      <c r="AK268" s="130">
        <v>730</v>
      </c>
      <c r="AL268" s="130">
        <v>2004</v>
      </c>
      <c r="AM268" s="130">
        <v>869</v>
      </c>
      <c r="AN268" s="130">
        <v>45</v>
      </c>
      <c r="AO268" s="130">
        <v>3236</v>
      </c>
      <c r="AP268" s="130">
        <v>1860</v>
      </c>
      <c r="AQ268" s="130">
        <v>0</v>
      </c>
      <c r="AR268" s="130">
        <v>0</v>
      </c>
      <c r="AS268" s="130">
        <v>278</v>
      </c>
      <c r="AT268" s="130">
        <v>304</v>
      </c>
      <c r="AU268" s="130">
        <v>1066</v>
      </c>
    </row>
    <row r="269" spans="1:47" ht="16.8">
      <c r="A269" s="131" t="s">
        <v>1663</v>
      </c>
      <c r="B269" s="130">
        <v>4308</v>
      </c>
      <c r="C269" s="130">
        <v>2108</v>
      </c>
      <c r="D269" s="130">
        <v>1969</v>
      </c>
      <c r="E269" s="130">
        <v>2339</v>
      </c>
      <c r="F269" s="130">
        <v>1241</v>
      </c>
      <c r="G269" s="130">
        <v>1828</v>
      </c>
      <c r="H269" s="130">
        <v>501</v>
      </c>
      <c r="I269" s="130">
        <v>738</v>
      </c>
      <c r="J269" s="130">
        <v>3949</v>
      </c>
      <c r="K269" s="130">
        <v>362</v>
      </c>
      <c r="L269" s="130">
        <v>134</v>
      </c>
      <c r="M269" s="130">
        <v>321</v>
      </c>
      <c r="N269" s="130">
        <v>499</v>
      </c>
      <c r="O269" s="130">
        <v>171</v>
      </c>
      <c r="P269" s="130">
        <v>594</v>
      </c>
      <c r="Q269" s="130">
        <v>545</v>
      </c>
      <c r="R269" s="130">
        <v>1067</v>
      </c>
      <c r="S269" s="130">
        <v>1513</v>
      </c>
      <c r="T269" s="130">
        <v>162</v>
      </c>
      <c r="U269" s="130">
        <v>395</v>
      </c>
      <c r="V269" s="130">
        <v>5941</v>
      </c>
      <c r="W269" s="130">
        <v>360</v>
      </c>
      <c r="X269" s="130">
        <v>30</v>
      </c>
      <c r="Y269" s="130">
        <v>34</v>
      </c>
      <c r="Z269" s="130">
        <v>537</v>
      </c>
      <c r="AA269" s="130">
        <v>58</v>
      </c>
      <c r="AB269" s="130">
        <v>221</v>
      </c>
      <c r="AC269" s="130">
        <v>343</v>
      </c>
      <c r="AD269" s="130">
        <v>484</v>
      </c>
      <c r="AE269" s="130">
        <v>157</v>
      </c>
      <c r="AF269" s="130">
        <v>130</v>
      </c>
      <c r="AG269" s="130">
        <v>815</v>
      </c>
      <c r="AH269" s="130">
        <v>86</v>
      </c>
      <c r="AI269" s="130">
        <v>391</v>
      </c>
      <c r="AJ269" s="130">
        <v>297</v>
      </c>
      <c r="AK269" s="130">
        <v>906</v>
      </c>
      <c r="AL269" s="130">
        <v>1908</v>
      </c>
      <c r="AM269" s="130">
        <v>681</v>
      </c>
      <c r="AN269" s="130">
        <v>42</v>
      </c>
      <c r="AO269" s="130">
        <v>3300</v>
      </c>
      <c r="AP269" s="130">
        <v>1932</v>
      </c>
      <c r="AQ269" s="130">
        <v>0</v>
      </c>
      <c r="AR269" s="130">
        <v>0</v>
      </c>
      <c r="AS269" s="130">
        <v>190</v>
      </c>
      <c r="AT269" s="130">
        <v>270</v>
      </c>
      <c r="AU269" s="130">
        <v>1008</v>
      </c>
    </row>
    <row r="270" spans="1:47" ht="16.8">
      <c r="A270" s="131" t="s">
        <v>1664</v>
      </c>
      <c r="B270" s="130">
        <v>4957</v>
      </c>
      <c r="C270" s="130">
        <v>2594</v>
      </c>
      <c r="D270" s="130">
        <v>2361</v>
      </c>
      <c r="E270" s="130">
        <v>2596</v>
      </c>
      <c r="F270" s="130">
        <v>1468</v>
      </c>
      <c r="G270" s="130">
        <v>2054</v>
      </c>
      <c r="H270" s="130">
        <v>613</v>
      </c>
      <c r="I270" s="130">
        <v>822</v>
      </c>
      <c r="J270" s="130">
        <v>4501</v>
      </c>
      <c r="K270" s="130">
        <v>461</v>
      </c>
      <c r="L270" s="130">
        <v>221</v>
      </c>
      <c r="M270" s="130">
        <v>432</v>
      </c>
      <c r="N270" s="130">
        <v>606</v>
      </c>
      <c r="O270" s="130">
        <v>142</v>
      </c>
      <c r="P270" s="130">
        <v>626</v>
      </c>
      <c r="Q270" s="130">
        <v>619</v>
      </c>
      <c r="R270" s="130">
        <v>1282</v>
      </c>
      <c r="S270" s="130">
        <v>1672</v>
      </c>
      <c r="T270" s="130">
        <v>213</v>
      </c>
      <c r="U270" s="130">
        <v>521</v>
      </c>
      <c r="V270" s="130">
        <v>6815</v>
      </c>
      <c r="W270" s="130">
        <v>334</v>
      </c>
      <c r="X270" s="130">
        <v>51</v>
      </c>
      <c r="Y270" s="130">
        <v>47</v>
      </c>
      <c r="Z270" s="130">
        <v>602</v>
      </c>
      <c r="AA270" s="130">
        <v>79</v>
      </c>
      <c r="AB270" s="130">
        <v>238</v>
      </c>
      <c r="AC270" s="130">
        <v>446</v>
      </c>
      <c r="AD270" s="130">
        <v>512</v>
      </c>
      <c r="AE270" s="130">
        <v>203</v>
      </c>
      <c r="AF270" s="130">
        <v>215</v>
      </c>
      <c r="AG270" s="130">
        <v>1000</v>
      </c>
      <c r="AH270" s="130">
        <v>81</v>
      </c>
      <c r="AI270" s="130">
        <v>491</v>
      </c>
      <c r="AJ270" s="130">
        <v>388</v>
      </c>
      <c r="AK270" s="130">
        <v>997</v>
      </c>
      <c r="AL270" s="130">
        <v>2659</v>
      </c>
      <c r="AM270" s="130">
        <v>365</v>
      </c>
      <c r="AN270" s="130">
        <v>85</v>
      </c>
      <c r="AO270" s="130">
        <v>3699</v>
      </c>
      <c r="AP270" s="130">
        <v>2108</v>
      </c>
      <c r="AQ270" s="130">
        <v>2</v>
      </c>
      <c r="AR270" s="130">
        <v>0</v>
      </c>
      <c r="AS270" s="130">
        <v>296</v>
      </c>
      <c r="AT270" s="130">
        <v>357</v>
      </c>
      <c r="AU270" s="130">
        <v>1258</v>
      </c>
    </row>
    <row r="271" spans="1:47" ht="16.8">
      <c r="A271" s="131" t="s">
        <v>1665</v>
      </c>
      <c r="B271" s="130">
        <v>3578</v>
      </c>
      <c r="C271" s="130">
        <v>1859</v>
      </c>
      <c r="D271" s="130">
        <v>1622</v>
      </c>
      <c r="E271" s="130">
        <v>1956</v>
      </c>
      <c r="F271" s="130">
        <v>1096</v>
      </c>
      <c r="G271" s="130">
        <v>1595</v>
      </c>
      <c r="H271" s="130">
        <v>402</v>
      </c>
      <c r="I271" s="130">
        <v>485</v>
      </c>
      <c r="J271" s="130">
        <v>3331</v>
      </c>
      <c r="K271" s="130">
        <v>314</v>
      </c>
      <c r="L271" s="130">
        <v>116</v>
      </c>
      <c r="M271" s="130">
        <v>370</v>
      </c>
      <c r="N271" s="130">
        <v>399</v>
      </c>
      <c r="O271" s="130">
        <v>732</v>
      </c>
      <c r="P271" s="130">
        <v>515</v>
      </c>
      <c r="Q271" s="130">
        <v>401</v>
      </c>
      <c r="R271" s="130">
        <v>861</v>
      </c>
      <c r="S271" s="130">
        <v>1298</v>
      </c>
      <c r="T271" s="130">
        <v>160</v>
      </c>
      <c r="U271" s="130">
        <v>325</v>
      </c>
      <c r="V271" s="130">
        <v>5010</v>
      </c>
      <c r="W271" s="130">
        <v>157</v>
      </c>
      <c r="X271" s="130">
        <v>18</v>
      </c>
      <c r="Y271" s="130">
        <v>21</v>
      </c>
      <c r="Z271" s="130">
        <v>449</v>
      </c>
      <c r="AA271" s="130">
        <v>57</v>
      </c>
      <c r="AB271" s="130">
        <v>287</v>
      </c>
      <c r="AC271" s="130">
        <v>325</v>
      </c>
      <c r="AD271" s="130">
        <v>361</v>
      </c>
      <c r="AE271" s="130">
        <v>159</v>
      </c>
      <c r="AF271" s="130">
        <v>95</v>
      </c>
      <c r="AG271" s="130">
        <v>813</v>
      </c>
      <c r="AH271" s="130">
        <v>36</v>
      </c>
      <c r="AI271" s="130">
        <v>361</v>
      </c>
      <c r="AJ271" s="130">
        <v>245</v>
      </c>
      <c r="AK271" s="130">
        <v>530</v>
      </c>
      <c r="AL271" s="130">
        <v>1673</v>
      </c>
      <c r="AM271" s="130">
        <v>665</v>
      </c>
      <c r="AN271" s="130">
        <v>9</v>
      </c>
      <c r="AO271" s="130">
        <v>2692</v>
      </c>
      <c r="AP271" s="130">
        <v>1503</v>
      </c>
      <c r="AQ271" s="130">
        <v>0</v>
      </c>
      <c r="AR271" s="130">
        <v>0</v>
      </c>
      <c r="AS271" s="130">
        <v>136</v>
      </c>
      <c r="AT271" s="130">
        <v>307</v>
      </c>
      <c r="AU271" s="130">
        <v>886</v>
      </c>
    </row>
    <row r="272" spans="1:47" ht="16.8">
      <c r="A272" s="131" t="s">
        <v>1666</v>
      </c>
      <c r="B272" s="130">
        <v>1890</v>
      </c>
      <c r="C272" s="130">
        <v>1091</v>
      </c>
      <c r="D272" s="130">
        <v>940</v>
      </c>
      <c r="E272" s="130">
        <v>950</v>
      </c>
      <c r="F272" s="130">
        <v>572</v>
      </c>
      <c r="G272" s="130">
        <v>749</v>
      </c>
      <c r="H272" s="130">
        <v>257</v>
      </c>
      <c r="I272" s="130">
        <v>312</v>
      </c>
      <c r="J272" s="130">
        <v>1589</v>
      </c>
      <c r="K272" s="130">
        <v>285</v>
      </c>
      <c r="L272" s="130">
        <v>138</v>
      </c>
      <c r="M272" s="130">
        <v>218</v>
      </c>
      <c r="N272" s="130">
        <v>207</v>
      </c>
      <c r="O272" s="130">
        <v>2</v>
      </c>
      <c r="P272" s="130">
        <v>212</v>
      </c>
      <c r="Q272" s="130">
        <v>185</v>
      </c>
      <c r="R272" s="130">
        <v>411</v>
      </c>
      <c r="S272" s="130">
        <v>651</v>
      </c>
      <c r="T272" s="130">
        <v>87</v>
      </c>
      <c r="U272" s="130">
        <v>333</v>
      </c>
      <c r="V272" s="130">
        <v>2824</v>
      </c>
      <c r="W272" s="130">
        <v>124</v>
      </c>
      <c r="X272" s="130">
        <v>9</v>
      </c>
      <c r="Y272" s="130">
        <v>8</v>
      </c>
      <c r="Z272" s="130">
        <v>233</v>
      </c>
      <c r="AA272" s="130">
        <v>29</v>
      </c>
      <c r="AB272" s="130">
        <v>86</v>
      </c>
      <c r="AC272" s="130">
        <v>173</v>
      </c>
      <c r="AD272" s="130">
        <v>236</v>
      </c>
      <c r="AE272" s="130">
        <v>78</v>
      </c>
      <c r="AF272" s="130">
        <v>96</v>
      </c>
      <c r="AG272" s="130">
        <v>361</v>
      </c>
      <c r="AH272" s="130">
        <v>23</v>
      </c>
      <c r="AI272" s="130">
        <v>138</v>
      </c>
      <c r="AJ272" s="130">
        <v>166</v>
      </c>
      <c r="AK272" s="130">
        <v>491</v>
      </c>
      <c r="AL272" s="130">
        <v>1095</v>
      </c>
      <c r="AM272" s="130">
        <v>74</v>
      </c>
      <c r="AN272" s="130">
        <v>14</v>
      </c>
      <c r="AO272" s="130">
        <v>1484</v>
      </c>
      <c r="AP272" s="130">
        <v>815</v>
      </c>
      <c r="AQ272" s="130">
        <v>0</v>
      </c>
      <c r="AR272" s="130">
        <v>0</v>
      </c>
      <c r="AS272" s="130">
        <v>151</v>
      </c>
      <c r="AT272" s="130">
        <v>183</v>
      </c>
      <c r="AU272" s="130">
        <v>406</v>
      </c>
    </row>
    <row r="273" spans="1:47" ht="16.8">
      <c r="A273" s="131" t="s">
        <v>1668</v>
      </c>
      <c r="B273" s="130">
        <v>4695</v>
      </c>
      <c r="C273" s="130">
        <v>2803</v>
      </c>
      <c r="D273" s="130">
        <v>2438</v>
      </c>
      <c r="E273" s="130">
        <v>2257</v>
      </c>
      <c r="F273" s="130">
        <v>1605</v>
      </c>
      <c r="G273" s="130">
        <v>1995</v>
      </c>
      <c r="H273" s="130">
        <v>512</v>
      </c>
      <c r="I273" s="130">
        <v>583</v>
      </c>
      <c r="J273" s="130">
        <v>4036</v>
      </c>
      <c r="K273" s="130">
        <v>613</v>
      </c>
      <c r="L273" s="130">
        <v>261</v>
      </c>
      <c r="M273" s="130">
        <v>749</v>
      </c>
      <c r="N273" s="130">
        <v>458</v>
      </c>
      <c r="O273" s="130">
        <v>958</v>
      </c>
      <c r="P273" s="130">
        <v>646</v>
      </c>
      <c r="Q273" s="130">
        <v>504</v>
      </c>
      <c r="R273" s="130">
        <v>1109</v>
      </c>
      <c r="S273" s="130">
        <v>1604</v>
      </c>
      <c r="T273" s="130">
        <v>267</v>
      </c>
      <c r="U273" s="130">
        <v>539</v>
      </c>
      <c r="V273" s="130">
        <v>6729</v>
      </c>
      <c r="W273" s="130">
        <v>264</v>
      </c>
      <c r="X273" s="130">
        <v>22</v>
      </c>
      <c r="Y273" s="130">
        <v>28</v>
      </c>
      <c r="Z273" s="130">
        <v>574</v>
      </c>
      <c r="AA273" s="130">
        <v>77</v>
      </c>
      <c r="AB273" s="130">
        <v>316</v>
      </c>
      <c r="AC273" s="130">
        <v>348</v>
      </c>
      <c r="AD273" s="130">
        <v>374</v>
      </c>
      <c r="AE273" s="130">
        <v>170</v>
      </c>
      <c r="AF273" s="130">
        <v>192</v>
      </c>
      <c r="AG273" s="130">
        <v>991</v>
      </c>
      <c r="AH273" s="130">
        <v>71</v>
      </c>
      <c r="AI273" s="130">
        <v>515</v>
      </c>
      <c r="AJ273" s="130">
        <v>433</v>
      </c>
      <c r="AK273" s="130">
        <v>966</v>
      </c>
      <c r="AL273" s="130">
        <v>2674</v>
      </c>
      <c r="AM273" s="130">
        <v>205</v>
      </c>
      <c r="AN273" s="130">
        <v>58</v>
      </c>
      <c r="AO273" s="130">
        <v>3463</v>
      </c>
      <c r="AP273" s="130">
        <v>1725</v>
      </c>
      <c r="AQ273" s="130">
        <v>2</v>
      </c>
      <c r="AR273" s="130">
        <v>0</v>
      </c>
      <c r="AS273" s="130">
        <v>260</v>
      </c>
      <c r="AT273" s="130">
        <v>636</v>
      </c>
      <c r="AU273" s="130">
        <v>1232</v>
      </c>
    </row>
    <row r="274" spans="1:47" ht="16.8">
      <c r="A274" s="131" t="s">
        <v>1669</v>
      </c>
      <c r="B274" s="130">
        <v>4323</v>
      </c>
      <c r="C274" s="130">
        <v>2365</v>
      </c>
      <c r="D274" s="130">
        <v>2148</v>
      </c>
      <c r="E274" s="130">
        <v>2175</v>
      </c>
      <c r="F274" s="130">
        <v>1380</v>
      </c>
      <c r="G274" s="130">
        <v>1821</v>
      </c>
      <c r="H274" s="130">
        <v>499</v>
      </c>
      <c r="I274" s="130">
        <v>623</v>
      </c>
      <c r="J274" s="130">
        <v>3692</v>
      </c>
      <c r="K274" s="130">
        <v>620</v>
      </c>
      <c r="L274" s="130">
        <v>274</v>
      </c>
      <c r="M274" s="130">
        <v>513</v>
      </c>
      <c r="N274" s="130">
        <v>495</v>
      </c>
      <c r="O274" s="130">
        <v>632</v>
      </c>
      <c r="P274" s="130">
        <v>487</v>
      </c>
      <c r="Q274" s="130">
        <v>474</v>
      </c>
      <c r="R274" s="130">
        <v>1057</v>
      </c>
      <c r="S274" s="130">
        <v>1426</v>
      </c>
      <c r="T274" s="130">
        <v>167</v>
      </c>
      <c r="U274" s="130">
        <v>684</v>
      </c>
      <c r="V274" s="130">
        <v>6194</v>
      </c>
      <c r="W274" s="130">
        <v>223</v>
      </c>
      <c r="X274" s="130">
        <v>25</v>
      </c>
      <c r="Y274" s="130">
        <v>22</v>
      </c>
      <c r="Z274" s="130">
        <v>530</v>
      </c>
      <c r="AA274" s="130">
        <v>58</v>
      </c>
      <c r="AB274" s="130">
        <v>250</v>
      </c>
      <c r="AC274" s="130">
        <v>273</v>
      </c>
      <c r="AD274" s="130">
        <v>734</v>
      </c>
      <c r="AE274" s="130">
        <v>147</v>
      </c>
      <c r="AF274" s="130">
        <v>219</v>
      </c>
      <c r="AG274" s="130">
        <v>748</v>
      </c>
      <c r="AH274" s="130">
        <v>42</v>
      </c>
      <c r="AI274" s="130">
        <v>400</v>
      </c>
      <c r="AJ274" s="130">
        <v>377</v>
      </c>
      <c r="AK274" s="130">
        <v>727</v>
      </c>
      <c r="AL274" s="130">
        <v>2807</v>
      </c>
      <c r="AM274" s="130">
        <v>254</v>
      </c>
      <c r="AN274" s="130">
        <v>51</v>
      </c>
      <c r="AO274" s="130">
        <v>3328</v>
      </c>
      <c r="AP274" s="130">
        <v>1830</v>
      </c>
      <c r="AQ274" s="130">
        <v>0</v>
      </c>
      <c r="AR274" s="130">
        <v>1</v>
      </c>
      <c r="AS274" s="130">
        <v>262</v>
      </c>
      <c r="AT274" s="130">
        <v>443</v>
      </c>
      <c r="AU274" s="130">
        <v>995</v>
      </c>
    </row>
    <row r="275" spans="1:47" ht="16.8">
      <c r="A275" s="131" t="s">
        <v>1670</v>
      </c>
      <c r="B275" s="130">
        <v>3184</v>
      </c>
      <c r="C275" s="130">
        <v>1840</v>
      </c>
      <c r="D275" s="130">
        <v>1627</v>
      </c>
      <c r="E275" s="130">
        <v>1557</v>
      </c>
      <c r="F275" s="130">
        <v>953</v>
      </c>
      <c r="G275" s="130">
        <v>1347</v>
      </c>
      <c r="H275" s="130">
        <v>379</v>
      </c>
      <c r="I275" s="130">
        <v>505</v>
      </c>
      <c r="J275" s="130">
        <v>2723</v>
      </c>
      <c r="K275" s="130">
        <v>441</v>
      </c>
      <c r="L275" s="130">
        <v>184</v>
      </c>
      <c r="M275" s="130">
        <v>475</v>
      </c>
      <c r="N275" s="130">
        <v>330</v>
      </c>
      <c r="O275" s="130">
        <v>577</v>
      </c>
      <c r="P275" s="130">
        <v>262</v>
      </c>
      <c r="Q275" s="130">
        <v>305</v>
      </c>
      <c r="R275" s="130">
        <v>771</v>
      </c>
      <c r="S275" s="130">
        <v>1291</v>
      </c>
      <c r="T275" s="130">
        <v>170</v>
      </c>
      <c r="U275" s="130">
        <v>360</v>
      </c>
      <c r="V275" s="130">
        <v>4821</v>
      </c>
      <c r="W275" s="130">
        <v>248</v>
      </c>
      <c r="X275" s="130">
        <v>13</v>
      </c>
      <c r="Y275" s="130">
        <v>15</v>
      </c>
      <c r="Z275" s="130">
        <v>364</v>
      </c>
      <c r="AA275" s="130">
        <v>30</v>
      </c>
      <c r="AB275" s="130">
        <v>194</v>
      </c>
      <c r="AC275" s="130">
        <v>194</v>
      </c>
      <c r="AD275" s="130">
        <v>427</v>
      </c>
      <c r="AE275" s="130">
        <v>109</v>
      </c>
      <c r="AF275" s="130">
        <v>132</v>
      </c>
      <c r="AG275" s="130">
        <v>594</v>
      </c>
      <c r="AH275" s="130">
        <v>25</v>
      </c>
      <c r="AI275" s="130">
        <v>289</v>
      </c>
      <c r="AJ275" s="130">
        <v>366</v>
      </c>
      <c r="AK275" s="130">
        <v>341</v>
      </c>
      <c r="AL275" s="130">
        <v>2046</v>
      </c>
      <c r="AM275" s="130">
        <v>295</v>
      </c>
      <c r="AN275" s="130">
        <v>60</v>
      </c>
      <c r="AO275" s="130">
        <v>2393</v>
      </c>
      <c r="AP275" s="130">
        <v>1279</v>
      </c>
      <c r="AQ275" s="130">
        <v>0</v>
      </c>
      <c r="AR275" s="130">
        <v>1</v>
      </c>
      <c r="AS275" s="130">
        <v>185</v>
      </c>
      <c r="AT275" s="130">
        <v>416</v>
      </c>
      <c r="AU275" s="130">
        <v>791</v>
      </c>
    </row>
    <row r="276" spans="1:47" ht="16.8">
      <c r="A276" s="131" t="s">
        <v>1671</v>
      </c>
      <c r="B276" s="130">
        <v>2827</v>
      </c>
      <c r="C276" s="130">
        <v>1627</v>
      </c>
      <c r="D276" s="130">
        <v>1404</v>
      </c>
      <c r="E276" s="130">
        <v>1423</v>
      </c>
      <c r="F276" s="130">
        <v>892</v>
      </c>
      <c r="G276" s="130">
        <v>1143</v>
      </c>
      <c r="H276" s="130">
        <v>349</v>
      </c>
      <c r="I276" s="130">
        <v>443</v>
      </c>
      <c r="J276" s="130">
        <v>2334</v>
      </c>
      <c r="K276" s="130">
        <v>390</v>
      </c>
      <c r="L276" s="130">
        <v>174</v>
      </c>
      <c r="M276" s="130">
        <v>398</v>
      </c>
      <c r="N276" s="130">
        <v>284</v>
      </c>
      <c r="O276" s="130">
        <v>128</v>
      </c>
      <c r="P276" s="130">
        <v>264</v>
      </c>
      <c r="Q276" s="130">
        <v>293</v>
      </c>
      <c r="R276" s="130">
        <v>627</v>
      </c>
      <c r="S276" s="130">
        <v>1159</v>
      </c>
      <c r="T276" s="130">
        <v>145</v>
      </c>
      <c r="U276" s="130">
        <v>309</v>
      </c>
      <c r="V276" s="130">
        <v>4155</v>
      </c>
      <c r="W276" s="130">
        <v>173</v>
      </c>
      <c r="X276" s="130">
        <v>8</v>
      </c>
      <c r="Y276" s="130">
        <v>14</v>
      </c>
      <c r="Z276" s="130">
        <v>314</v>
      </c>
      <c r="AA276" s="130">
        <v>36</v>
      </c>
      <c r="AB276" s="130">
        <v>153</v>
      </c>
      <c r="AC276" s="130">
        <v>183</v>
      </c>
      <c r="AD276" s="130">
        <v>373</v>
      </c>
      <c r="AE276" s="130">
        <v>90</v>
      </c>
      <c r="AF276" s="130">
        <v>133</v>
      </c>
      <c r="AG276" s="130">
        <v>563</v>
      </c>
      <c r="AH276" s="130">
        <v>41</v>
      </c>
      <c r="AI276" s="130">
        <v>237</v>
      </c>
      <c r="AJ276" s="130">
        <v>247</v>
      </c>
      <c r="AK276" s="130">
        <v>420</v>
      </c>
      <c r="AL276" s="130">
        <v>1598</v>
      </c>
      <c r="AM276" s="130">
        <v>198</v>
      </c>
      <c r="AN276" s="130">
        <v>54</v>
      </c>
      <c r="AO276" s="130">
        <v>2169</v>
      </c>
      <c r="AP276" s="130">
        <v>1139</v>
      </c>
      <c r="AQ276" s="130">
        <v>0</v>
      </c>
      <c r="AR276" s="130">
        <v>1</v>
      </c>
      <c r="AS276" s="130">
        <v>180</v>
      </c>
      <c r="AT276" s="130">
        <v>336</v>
      </c>
      <c r="AU276" s="130">
        <v>658</v>
      </c>
    </row>
    <row r="277" spans="1:47" ht="16.8">
      <c r="A277" s="131" t="s">
        <v>1672</v>
      </c>
      <c r="B277" s="130">
        <v>2584</v>
      </c>
      <c r="C277" s="130">
        <v>1292</v>
      </c>
      <c r="D277" s="130">
        <v>1237</v>
      </c>
      <c r="E277" s="130">
        <v>1347</v>
      </c>
      <c r="F277" s="130">
        <v>778</v>
      </c>
      <c r="G277" s="130">
        <v>1050</v>
      </c>
      <c r="H277" s="130">
        <v>324</v>
      </c>
      <c r="I277" s="130">
        <v>432</v>
      </c>
      <c r="J277" s="130">
        <v>2270</v>
      </c>
      <c r="K277" s="130">
        <v>312</v>
      </c>
      <c r="L277" s="130">
        <v>128</v>
      </c>
      <c r="M277" s="130">
        <v>252</v>
      </c>
      <c r="N277" s="130">
        <v>227</v>
      </c>
      <c r="O277" s="130">
        <v>0</v>
      </c>
      <c r="P277" s="130">
        <v>361</v>
      </c>
      <c r="Q277" s="130">
        <v>276</v>
      </c>
      <c r="R277" s="130">
        <v>578</v>
      </c>
      <c r="S277" s="130">
        <v>951</v>
      </c>
      <c r="T277" s="130">
        <v>131</v>
      </c>
      <c r="U277" s="130">
        <v>259</v>
      </c>
      <c r="V277" s="130">
        <v>3720</v>
      </c>
      <c r="W277" s="130">
        <v>172</v>
      </c>
      <c r="X277" s="130">
        <v>17</v>
      </c>
      <c r="Y277" s="130">
        <v>24</v>
      </c>
      <c r="Z277" s="130">
        <v>245</v>
      </c>
      <c r="AA277" s="130">
        <v>65</v>
      </c>
      <c r="AB277" s="130">
        <v>110</v>
      </c>
      <c r="AC277" s="130">
        <v>175</v>
      </c>
      <c r="AD277" s="130">
        <v>371</v>
      </c>
      <c r="AE277" s="130">
        <v>80</v>
      </c>
      <c r="AF277" s="130">
        <v>76</v>
      </c>
      <c r="AG277" s="130">
        <v>454</v>
      </c>
      <c r="AH277" s="130">
        <v>105</v>
      </c>
      <c r="AI277" s="130">
        <v>276</v>
      </c>
      <c r="AJ277" s="130">
        <v>207</v>
      </c>
      <c r="AK277" s="130">
        <v>538</v>
      </c>
      <c r="AL277" s="130">
        <v>1523</v>
      </c>
      <c r="AM277" s="130">
        <v>90</v>
      </c>
      <c r="AN277" s="130">
        <v>37</v>
      </c>
      <c r="AO277" s="130">
        <v>1930</v>
      </c>
      <c r="AP277" s="130">
        <v>1090</v>
      </c>
      <c r="AQ277" s="130">
        <v>0</v>
      </c>
      <c r="AR277" s="130">
        <v>0</v>
      </c>
      <c r="AS277" s="130">
        <v>162</v>
      </c>
      <c r="AT277" s="130">
        <v>209</v>
      </c>
      <c r="AU277" s="130">
        <v>654</v>
      </c>
    </row>
    <row r="278" spans="1:47" ht="16.8">
      <c r="A278" s="131" t="s">
        <v>1673</v>
      </c>
      <c r="B278" s="130">
        <v>118</v>
      </c>
      <c r="C278" s="130">
        <v>58</v>
      </c>
      <c r="D278" s="130">
        <v>53</v>
      </c>
      <c r="E278" s="130">
        <v>65</v>
      </c>
      <c r="F278" s="130">
        <v>37</v>
      </c>
      <c r="G278" s="130">
        <v>50</v>
      </c>
      <c r="H278" s="130">
        <v>15</v>
      </c>
      <c r="I278" s="130">
        <v>16</v>
      </c>
      <c r="J278" s="130">
        <v>101</v>
      </c>
      <c r="K278" s="130">
        <v>12</v>
      </c>
      <c r="L278" s="130">
        <v>6</v>
      </c>
      <c r="M278" s="130">
        <v>5</v>
      </c>
      <c r="N278" s="130">
        <v>10</v>
      </c>
      <c r="O278" s="130">
        <v>0</v>
      </c>
      <c r="P278" s="130">
        <v>19</v>
      </c>
      <c r="Q278" s="130">
        <v>19</v>
      </c>
      <c r="R278" s="130">
        <v>27</v>
      </c>
      <c r="S278" s="130">
        <v>38</v>
      </c>
      <c r="T278" s="130">
        <v>5</v>
      </c>
      <c r="U278" s="130">
        <v>9</v>
      </c>
      <c r="V278" s="130">
        <v>134</v>
      </c>
      <c r="W278" s="130">
        <v>13</v>
      </c>
      <c r="X278" s="130">
        <v>1</v>
      </c>
      <c r="Y278" s="130">
        <v>1</v>
      </c>
      <c r="Z278" s="130">
        <v>12</v>
      </c>
      <c r="AA278" s="130">
        <v>0</v>
      </c>
      <c r="AB278" s="130">
        <v>2</v>
      </c>
      <c r="AC278" s="130">
        <v>9</v>
      </c>
      <c r="AD278" s="130">
        <v>6</v>
      </c>
      <c r="AE278" s="130">
        <v>5</v>
      </c>
      <c r="AF278" s="130">
        <v>5</v>
      </c>
      <c r="AG278" s="130">
        <v>25</v>
      </c>
      <c r="AH278" s="130">
        <v>3</v>
      </c>
      <c r="AI278" s="130">
        <v>14</v>
      </c>
      <c r="AJ278" s="130">
        <v>14</v>
      </c>
      <c r="AK278" s="130">
        <v>15</v>
      </c>
      <c r="AL278" s="130">
        <v>80</v>
      </c>
      <c r="AM278" s="130">
        <v>6</v>
      </c>
      <c r="AN278" s="130">
        <v>0</v>
      </c>
      <c r="AO278" s="130">
        <v>90</v>
      </c>
      <c r="AP278" s="130">
        <v>52</v>
      </c>
      <c r="AQ278" s="130">
        <v>0</v>
      </c>
      <c r="AR278" s="130">
        <v>0</v>
      </c>
      <c r="AS278" s="130">
        <v>5</v>
      </c>
      <c r="AT278" s="130">
        <v>4</v>
      </c>
      <c r="AU278" s="130">
        <v>28</v>
      </c>
    </row>
    <row r="279" spans="1:47" ht="16.8">
      <c r="A279" s="131" t="s">
        <v>1674</v>
      </c>
      <c r="B279" s="130">
        <v>438</v>
      </c>
      <c r="C279" s="130">
        <v>226</v>
      </c>
      <c r="D279" s="130">
        <v>197</v>
      </c>
      <c r="E279" s="130">
        <v>241</v>
      </c>
      <c r="F279" s="130">
        <v>139</v>
      </c>
      <c r="G279" s="130">
        <v>195</v>
      </c>
      <c r="H279" s="130">
        <v>55</v>
      </c>
      <c r="I279" s="130">
        <v>49</v>
      </c>
      <c r="J279" s="130">
        <v>419</v>
      </c>
      <c r="K279" s="130">
        <v>27</v>
      </c>
      <c r="L279" s="130">
        <v>12</v>
      </c>
      <c r="M279" s="130">
        <v>47</v>
      </c>
      <c r="N279" s="130">
        <v>62</v>
      </c>
      <c r="O279" s="130">
        <v>0</v>
      </c>
      <c r="P279" s="130">
        <v>39</v>
      </c>
      <c r="Q279" s="130">
        <v>52</v>
      </c>
      <c r="R279" s="130">
        <v>111</v>
      </c>
      <c r="S279" s="130">
        <v>166</v>
      </c>
      <c r="T279" s="130">
        <v>24</v>
      </c>
      <c r="U279" s="130">
        <v>45</v>
      </c>
      <c r="V279" s="130">
        <v>627</v>
      </c>
      <c r="W279" s="130">
        <v>22</v>
      </c>
      <c r="X279" s="130">
        <v>2</v>
      </c>
      <c r="Y279" s="130">
        <v>7</v>
      </c>
      <c r="Z279" s="130">
        <v>56</v>
      </c>
      <c r="AA279" s="130">
        <v>9</v>
      </c>
      <c r="AB279" s="130">
        <v>20</v>
      </c>
      <c r="AC279" s="130">
        <v>34</v>
      </c>
      <c r="AD279" s="130">
        <v>66</v>
      </c>
      <c r="AE279" s="130">
        <v>14</v>
      </c>
      <c r="AF279" s="130">
        <v>16</v>
      </c>
      <c r="AG279" s="130">
        <v>85</v>
      </c>
      <c r="AH279" s="130">
        <v>8</v>
      </c>
      <c r="AI279" s="130">
        <v>34</v>
      </c>
      <c r="AJ279" s="130">
        <v>45</v>
      </c>
      <c r="AK279" s="130">
        <v>125</v>
      </c>
      <c r="AL279" s="130">
        <v>200</v>
      </c>
      <c r="AM279" s="130">
        <v>10</v>
      </c>
      <c r="AN279" s="130">
        <v>8</v>
      </c>
      <c r="AO279" s="130">
        <v>333</v>
      </c>
      <c r="AP279" s="130">
        <v>194</v>
      </c>
      <c r="AQ279" s="130">
        <v>0</v>
      </c>
      <c r="AR279" s="130">
        <v>0</v>
      </c>
      <c r="AS279" s="130">
        <v>24</v>
      </c>
      <c r="AT279" s="130">
        <v>37</v>
      </c>
      <c r="AU279" s="130">
        <v>105</v>
      </c>
    </row>
    <row r="280" spans="1:47" ht="16.8">
      <c r="A280" s="131" t="s">
        <v>1675</v>
      </c>
      <c r="B280" s="130">
        <v>1704</v>
      </c>
      <c r="C280" s="130">
        <v>902</v>
      </c>
      <c r="D280" s="130">
        <v>817</v>
      </c>
      <c r="E280" s="130">
        <v>887</v>
      </c>
      <c r="F280" s="130">
        <v>566</v>
      </c>
      <c r="G280" s="130">
        <v>706</v>
      </c>
      <c r="H280" s="130">
        <v>205</v>
      </c>
      <c r="I280" s="130">
        <v>227</v>
      </c>
      <c r="J280" s="130">
        <v>1523</v>
      </c>
      <c r="K280" s="130">
        <v>196</v>
      </c>
      <c r="L280" s="130">
        <v>85</v>
      </c>
      <c r="M280" s="130">
        <v>181</v>
      </c>
      <c r="N280" s="130">
        <v>167</v>
      </c>
      <c r="O280" s="130">
        <v>1</v>
      </c>
      <c r="P280" s="130">
        <v>176</v>
      </c>
      <c r="Q280" s="130">
        <v>149</v>
      </c>
      <c r="R280" s="130">
        <v>433</v>
      </c>
      <c r="S280" s="130">
        <v>652</v>
      </c>
      <c r="T280" s="130">
        <v>102</v>
      </c>
      <c r="U280" s="130">
        <v>181</v>
      </c>
      <c r="V280" s="130">
        <v>2452</v>
      </c>
      <c r="W280" s="130">
        <v>108</v>
      </c>
      <c r="X280" s="130">
        <v>10</v>
      </c>
      <c r="Y280" s="130">
        <v>12</v>
      </c>
      <c r="Z280" s="130">
        <v>229</v>
      </c>
      <c r="AA280" s="130">
        <v>35</v>
      </c>
      <c r="AB280" s="130">
        <v>99</v>
      </c>
      <c r="AC280" s="130">
        <v>93</v>
      </c>
      <c r="AD280" s="130">
        <v>260</v>
      </c>
      <c r="AE280" s="130">
        <v>67</v>
      </c>
      <c r="AF280" s="130">
        <v>45</v>
      </c>
      <c r="AG280" s="130">
        <v>332</v>
      </c>
      <c r="AH280" s="130">
        <v>24</v>
      </c>
      <c r="AI280" s="130">
        <v>158</v>
      </c>
      <c r="AJ280" s="130">
        <v>130</v>
      </c>
      <c r="AK280" s="130">
        <v>445</v>
      </c>
      <c r="AL280" s="130">
        <v>759</v>
      </c>
      <c r="AM280" s="130">
        <v>164</v>
      </c>
      <c r="AN280" s="130">
        <v>53</v>
      </c>
      <c r="AO280" s="130">
        <v>1245</v>
      </c>
      <c r="AP280" s="130">
        <v>680</v>
      </c>
      <c r="AQ280" s="130">
        <v>0</v>
      </c>
      <c r="AR280" s="130">
        <v>0</v>
      </c>
      <c r="AS280" s="130">
        <v>102</v>
      </c>
      <c r="AT280" s="130">
        <v>156</v>
      </c>
      <c r="AU280" s="130">
        <v>459</v>
      </c>
    </row>
    <row r="281" spans="1:47" ht="16.8">
      <c r="A281" s="131" t="s">
        <v>1676</v>
      </c>
      <c r="B281" s="130">
        <v>4979</v>
      </c>
      <c r="C281" s="130">
        <v>3057</v>
      </c>
      <c r="D281" s="130">
        <v>2716</v>
      </c>
      <c r="E281" s="130">
        <v>2263</v>
      </c>
      <c r="F281" s="130">
        <v>1629</v>
      </c>
      <c r="G281" s="130">
        <v>2200</v>
      </c>
      <c r="H281" s="130">
        <v>496</v>
      </c>
      <c r="I281" s="130">
        <v>654</v>
      </c>
      <c r="J281" s="130">
        <v>4083</v>
      </c>
      <c r="K281" s="130">
        <v>874</v>
      </c>
      <c r="L281" s="130">
        <v>440</v>
      </c>
      <c r="M281" s="130">
        <v>837</v>
      </c>
      <c r="N281" s="130">
        <v>449</v>
      </c>
      <c r="O281" s="130">
        <v>645</v>
      </c>
      <c r="P281" s="130">
        <v>1663</v>
      </c>
      <c r="Q281" s="130">
        <v>655</v>
      </c>
      <c r="R281" s="130">
        <v>1074</v>
      </c>
      <c r="S281" s="130">
        <v>960</v>
      </c>
      <c r="T281" s="130">
        <v>145</v>
      </c>
      <c r="U281" s="130">
        <v>458</v>
      </c>
      <c r="V281" s="130">
        <v>5763</v>
      </c>
      <c r="W281" s="130">
        <v>90</v>
      </c>
      <c r="X281" s="130">
        <v>35</v>
      </c>
      <c r="Y281" s="130">
        <v>94</v>
      </c>
      <c r="Z281" s="130">
        <v>664</v>
      </c>
      <c r="AA281" s="130">
        <v>237</v>
      </c>
      <c r="AB281" s="130">
        <v>327</v>
      </c>
      <c r="AC281" s="130">
        <v>500</v>
      </c>
      <c r="AD281" s="130">
        <v>250</v>
      </c>
      <c r="AE281" s="130">
        <v>143</v>
      </c>
      <c r="AF281" s="130">
        <v>159</v>
      </c>
      <c r="AG281" s="130">
        <v>894</v>
      </c>
      <c r="AH281" s="130">
        <v>241</v>
      </c>
      <c r="AI281" s="130">
        <v>646</v>
      </c>
      <c r="AJ281" s="130">
        <v>344</v>
      </c>
      <c r="AK281" s="130">
        <v>930</v>
      </c>
      <c r="AL281" s="130">
        <v>2771</v>
      </c>
      <c r="AM281" s="130">
        <v>567</v>
      </c>
      <c r="AN281" s="130">
        <v>85</v>
      </c>
      <c r="AO281" s="130">
        <v>3534</v>
      </c>
      <c r="AP281" s="130">
        <v>1569</v>
      </c>
      <c r="AQ281" s="130">
        <v>2</v>
      </c>
      <c r="AR281" s="130">
        <v>0</v>
      </c>
      <c r="AS281" s="130">
        <v>264</v>
      </c>
      <c r="AT281" s="130">
        <v>758</v>
      </c>
      <c r="AU281" s="130">
        <v>1445</v>
      </c>
    </row>
    <row r="282" spans="1:47" ht="16.8">
      <c r="A282" s="131" t="s">
        <v>1678</v>
      </c>
      <c r="B282" s="130">
        <v>4951</v>
      </c>
      <c r="C282" s="130">
        <v>2900</v>
      </c>
      <c r="D282" s="130">
        <v>2647</v>
      </c>
      <c r="E282" s="130">
        <v>2304</v>
      </c>
      <c r="F282" s="130">
        <v>1655</v>
      </c>
      <c r="G282" s="130">
        <v>2053</v>
      </c>
      <c r="H282" s="130">
        <v>538</v>
      </c>
      <c r="I282" s="130">
        <v>705</v>
      </c>
      <c r="J282" s="130">
        <v>3970</v>
      </c>
      <c r="K282" s="130">
        <v>969</v>
      </c>
      <c r="L282" s="130">
        <v>467</v>
      </c>
      <c r="M282" s="130">
        <v>809</v>
      </c>
      <c r="N282" s="130">
        <v>449</v>
      </c>
      <c r="O282" s="130">
        <v>396</v>
      </c>
      <c r="P282" s="130">
        <v>1259</v>
      </c>
      <c r="Q282" s="130">
        <v>717</v>
      </c>
      <c r="R282" s="130">
        <v>1152</v>
      </c>
      <c r="S282" s="130">
        <v>1265</v>
      </c>
      <c r="T282" s="130">
        <v>129</v>
      </c>
      <c r="U282" s="130">
        <v>395</v>
      </c>
      <c r="V282" s="130">
        <v>6102</v>
      </c>
      <c r="W282" s="130">
        <v>107</v>
      </c>
      <c r="X282" s="130">
        <v>28</v>
      </c>
      <c r="Y282" s="130">
        <v>71</v>
      </c>
      <c r="Z282" s="130">
        <v>661</v>
      </c>
      <c r="AA282" s="130">
        <v>190</v>
      </c>
      <c r="AB282" s="130">
        <v>289</v>
      </c>
      <c r="AC282" s="130">
        <v>474</v>
      </c>
      <c r="AD282" s="130">
        <v>363</v>
      </c>
      <c r="AE282" s="130">
        <v>188</v>
      </c>
      <c r="AF282" s="130">
        <v>128</v>
      </c>
      <c r="AG282" s="130">
        <v>843</v>
      </c>
      <c r="AH282" s="130">
        <v>135</v>
      </c>
      <c r="AI282" s="130">
        <v>676</v>
      </c>
      <c r="AJ282" s="130">
        <v>562</v>
      </c>
      <c r="AK282" s="130">
        <v>1321</v>
      </c>
      <c r="AL282" s="130">
        <v>2128</v>
      </c>
      <c r="AM282" s="130">
        <v>839</v>
      </c>
      <c r="AN282" s="130">
        <v>82</v>
      </c>
      <c r="AO282" s="130">
        <v>3636</v>
      </c>
      <c r="AP282" s="130">
        <v>1774</v>
      </c>
      <c r="AQ282" s="130">
        <v>0</v>
      </c>
      <c r="AR282" s="130">
        <v>0</v>
      </c>
      <c r="AS282" s="130">
        <v>301</v>
      </c>
      <c r="AT282" s="130">
        <v>709</v>
      </c>
      <c r="AU282" s="130">
        <v>1315</v>
      </c>
    </row>
    <row r="283" spans="1:47" ht="16.8">
      <c r="A283" s="131" t="s">
        <v>1679</v>
      </c>
      <c r="B283" s="130">
        <v>6215</v>
      </c>
      <c r="C283" s="130">
        <v>3741</v>
      </c>
      <c r="D283" s="130">
        <v>3155</v>
      </c>
      <c r="E283" s="130">
        <v>3060</v>
      </c>
      <c r="F283" s="130">
        <v>1904</v>
      </c>
      <c r="G283" s="130">
        <v>2839</v>
      </c>
      <c r="H283" s="130">
        <v>678</v>
      </c>
      <c r="I283" s="130">
        <v>794</v>
      </c>
      <c r="J283" s="130">
        <v>5103</v>
      </c>
      <c r="K283" s="130">
        <v>1105</v>
      </c>
      <c r="L283" s="130">
        <v>529</v>
      </c>
      <c r="M283" s="130">
        <v>1258</v>
      </c>
      <c r="N283" s="130">
        <v>561</v>
      </c>
      <c r="O283" s="130">
        <v>2621</v>
      </c>
      <c r="P283" s="130">
        <v>783</v>
      </c>
      <c r="Q283" s="130">
        <v>673</v>
      </c>
      <c r="R283" s="130">
        <v>1587</v>
      </c>
      <c r="S283" s="130">
        <v>2109</v>
      </c>
      <c r="T283" s="130">
        <v>263</v>
      </c>
      <c r="U283" s="130">
        <v>735</v>
      </c>
      <c r="V283" s="130">
        <v>9013</v>
      </c>
      <c r="W283" s="130">
        <v>69</v>
      </c>
      <c r="X283" s="130">
        <v>23</v>
      </c>
      <c r="Y283" s="130">
        <v>44</v>
      </c>
      <c r="Z283" s="130">
        <v>810</v>
      </c>
      <c r="AA283" s="130">
        <v>97</v>
      </c>
      <c r="AB283" s="130">
        <v>573</v>
      </c>
      <c r="AC283" s="130">
        <v>427</v>
      </c>
      <c r="AD283" s="130">
        <v>452</v>
      </c>
      <c r="AE283" s="130">
        <v>294</v>
      </c>
      <c r="AF283" s="130">
        <v>227</v>
      </c>
      <c r="AG283" s="130">
        <v>1347</v>
      </c>
      <c r="AH283" s="130">
        <v>52</v>
      </c>
      <c r="AI283" s="130">
        <v>601</v>
      </c>
      <c r="AJ283" s="130">
        <v>769</v>
      </c>
      <c r="AK283" s="130">
        <v>1012</v>
      </c>
      <c r="AL283" s="130">
        <v>3495</v>
      </c>
      <c r="AM283" s="130">
        <v>690</v>
      </c>
      <c r="AN283" s="130">
        <v>152</v>
      </c>
      <c r="AO283" s="130">
        <v>4495</v>
      </c>
      <c r="AP283" s="130">
        <v>2180</v>
      </c>
      <c r="AQ283" s="130">
        <v>1</v>
      </c>
      <c r="AR283" s="130">
        <v>0</v>
      </c>
      <c r="AS283" s="130">
        <v>331</v>
      </c>
      <c r="AT283" s="130">
        <v>1113</v>
      </c>
      <c r="AU283" s="130">
        <v>1720</v>
      </c>
    </row>
    <row r="284" spans="1:47" ht="16.8">
      <c r="A284" s="131" t="s">
        <v>1680</v>
      </c>
      <c r="B284" s="130">
        <v>5475</v>
      </c>
      <c r="C284" s="130">
        <v>3000</v>
      </c>
      <c r="D284" s="130">
        <v>2479</v>
      </c>
      <c r="E284" s="130">
        <v>2996</v>
      </c>
      <c r="F284" s="130">
        <v>1783</v>
      </c>
      <c r="G284" s="130">
        <v>2350</v>
      </c>
      <c r="H284" s="130">
        <v>654</v>
      </c>
      <c r="I284" s="130">
        <v>688</v>
      </c>
      <c r="J284" s="130">
        <v>4591</v>
      </c>
      <c r="K284" s="130">
        <v>859</v>
      </c>
      <c r="L284" s="130">
        <v>387</v>
      </c>
      <c r="M284" s="130">
        <v>652</v>
      </c>
      <c r="N284" s="130">
        <v>530</v>
      </c>
      <c r="O284" s="130">
        <v>26</v>
      </c>
      <c r="P284" s="130">
        <v>466</v>
      </c>
      <c r="Q284" s="130">
        <v>620</v>
      </c>
      <c r="R284" s="130">
        <v>1453</v>
      </c>
      <c r="S284" s="130">
        <v>2124</v>
      </c>
      <c r="T284" s="130">
        <v>246</v>
      </c>
      <c r="U284" s="130">
        <v>521</v>
      </c>
      <c r="V284" s="130">
        <v>7899</v>
      </c>
      <c r="W284" s="130">
        <v>207</v>
      </c>
      <c r="X284" s="130">
        <v>19</v>
      </c>
      <c r="Y284" s="130">
        <v>26</v>
      </c>
      <c r="Z284" s="130">
        <v>724</v>
      </c>
      <c r="AA284" s="130">
        <v>51</v>
      </c>
      <c r="AB284" s="130">
        <v>363</v>
      </c>
      <c r="AC284" s="130">
        <v>321</v>
      </c>
      <c r="AD284" s="130">
        <v>518</v>
      </c>
      <c r="AE284" s="130">
        <v>234</v>
      </c>
      <c r="AF284" s="130">
        <v>158</v>
      </c>
      <c r="AG284" s="130">
        <v>1220</v>
      </c>
      <c r="AH284" s="130">
        <v>22</v>
      </c>
      <c r="AI284" s="130">
        <v>566</v>
      </c>
      <c r="AJ284" s="130">
        <v>673</v>
      </c>
      <c r="AK284" s="130">
        <v>1124</v>
      </c>
      <c r="AL284" s="130">
        <v>3001</v>
      </c>
      <c r="AM284" s="130">
        <v>466</v>
      </c>
      <c r="AN284" s="130">
        <v>92</v>
      </c>
      <c r="AO284" s="130">
        <v>4039</v>
      </c>
      <c r="AP284" s="130">
        <v>2215</v>
      </c>
      <c r="AQ284" s="130">
        <v>3</v>
      </c>
      <c r="AR284" s="130">
        <v>1</v>
      </c>
      <c r="AS284" s="130">
        <v>273</v>
      </c>
      <c r="AT284" s="130">
        <v>560</v>
      </c>
      <c r="AU284" s="130">
        <v>1436</v>
      </c>
    </row>
    <row r="285" spans="1:47" ht="16.8">
      <c r="A285" s="131" t="s">
        <v>1682</v>
      </c>
      <c r="B285" s="130">
        <v>9698</v>
      </c>
      <c r="C285" s="130">
        <v>5177</v>
      </c>
      <c r="D285" s="130">
        <v>4543</v>
      </c>
      <c r="E285" s="130">
        <v>5155</v>
      </c>
      <c r="F285" s="130">
        <v>2959</v>
      </c>
      <c r="G285" s="130">
        <v>4110</v>
      </c>
      <c r="H285" s="130">
        <v>1120</v>
      </c>
      <c r="I285" s="130">
        <v>1509</v>
      </c>
      <c r="J285" s="130">
        <v>8132</v>
      </c>
      <c r="K285" s="130">
        <v>1607</v>
      </c>
      <c r="L285" s="130">
        <v>786</v>
      </c>
      <c r="M285" s="130">
        <v>1290</v>
      </c>
      <c r="N285" s="130">
        <v>821</v>
      </c>
      <c r="O285" s="130">
        <v>902</v>
      </c>
      <c r="P285" s="130">
        <v>1030</v>
      </c>
      <c r="Q285" s="130">
        <v>1109</v>
      </c>
      <c r="R285" s="130">
        <v>2449</v>
      </c>
      <c r="S285" s="130">
        <v>3576</v>
      </c>
      <c r="T285" s="130">
        <v>454</v>
      </c>
      <c r="U285" s="130">
        <v>988</v>
      </c>
      <c r="V285" s="130">
        <v>14018</v>
      </c>
      <c r="W285" s="130">
        <v>473</v>
      </c>
      <c r="X285" s="130">
        <v>51</v>
      </c>
      <c r="Y285" s="130">
        <v>82</v>
      </c>
      <c r="Z285" s="130">
        <v>1336</v>
      </c>
      <c r="AA285" s="130">
        <v>150</v>
      </c>
      <c r="AB285" s="130">
        <v>650</v>
      </c>
      <c r="AC285" s="130">
        <v>809</v>
      </c>
      <c r="AD285" s="130">
        <v>924</v>
      </c>
      <c r="AE285" s="130">
        <v>471</v>
      </c>
      <c r="AF285" s="130">
        <v>242</v>
      </c>
      <c r="AG285" s="130">
        <v>2065</v>
      </c>
      <c r="AH285" s="130">
        <v>94</v>
      </c>
      <c r="AI285" s="130">
        <v>967</v>
      </c>
      <c r="AJ285" s="130">
        <v>758</v>
      </c>
      <c r="AK285" s="130">
        <v>1674</v>
      </c>
      <c r="AL285" s="130">
        <v>6617</v>
      </c>
      <c r="AM285" s="130">
        <v>269</v>
      </c>
      <c r="AN285" s="130">
        <v>121</v>
      </c>
      <c r="AO285" s="130">
        <v>7233</v>
      </c>
      <c r="AP285" s="130">
        <v>3920</v>
      </c>
      <c r="AQ285" s="130">
        <v>2</v>
      </c>
      <c r="AR285" s="130">
        <v>1</v>
      </c>
      <c r="AS285" s="130">
        <v>577</v>
      </c>
      <c r="AT285" s="130">
        <v>1132</v>
      </c>
      <c r="AU285" s="130">
        <v>2465</v>
      </c>
    </row>
    <row r="286" spans="1:47" ht="16.8">
      <c r="A286" s="131" t="s">
        <v>1683</v>
      </c>
      <c r="B286" s="130">
        <v>6131</v>
      </c>
      <c r="C286" s="130">
        <v>3803</v>
      </c>
      <c r="D286" s="130">
        <v>3216</v>
      </c>
      <c r="E286" s="130">
        <v>2915</v>
      </c>
      <c r="F286" s="130">
        <v>1890</v>
      </c>
      <c r="G286" s="130">
        <v>2833</v>
      </c>
      <c r="H286" s="130">
        <v>649</v>
      </c>
      <c r="I286" s="130">
        <v>759</v>
      </c>
      <c r="J286" s="130">
        <v>4848</v>
      </c>
      <c r="K286" s="130">
        <v>1264</v>
      </c>
      <c r="L286" s="130">
        <v>613</v>
      </c>
      <c r="M286" s="130">
        <v>1224</v>
      </c>
      <c r="N286" s="130">
        <v>593</v>
      </c>
      <c r="O286" s="130">
        <v>1536</v>
      </c>
      <c r="P286" s="130">
        <v>578</v>
      </c>
      <c r="Q286" s="130">
        <v>648</v>
      </c>
      <c r="R286" s="130">
        <v>1622</v>
      </c>
      <c r="S286" s="130">
        <v>2179</v>
      </c>
      <c r="T286" s="130">
        <v>337</v>
      </c>
      <c r="U286" s="130">
        <v>726</v>
      </c>
      <c r="V286" s="130">
        <v>9043</v>
      </c>
      <c r="W286" s="130">
        <v>168</v>
      </c>
      <c r="X286" s="130">
        <v>21</v>
      </c>
      <c r="Y286" s="130">
        <v>38</v>
      </c>
      <c r="Z286" s="130">
        <v>728</v>
      </c>
      <c r="AA286" s="130">
        <v>81</v>
      </c>
      <c r="AB286" s="130">
        <v>440</v>
      </c>
      <c r="AC286" s="130">
        <v>460</v>
      </c>
      <c r="AD286" s="130">
        <v>769</v>
      </c>
      <c r="AE286" s="130">
        <v>260</v>
      </c>
      <c r="AF286" s="130">
        <v>154</v>
      </c>
      <c r="AG286" s="130">
        <v>1150</v>
      </c>
      <c r="AH286" s="130">
        <v>38</v>
      </c>
      <c r="AI286" s="130">
        <v>595</v>
      </c>
      <c r="AJ286" s="130">
        <v>907</v>
      </c>
      <c r="AK286" s="130">
        <v>23</v>
      </c>
      <c r="AL286" s="130">
        <v>5396</v>
      </c>
      <c r="AM286" s="130">
        <v>22</v>
      </c>
      <c r="AN286" s="130">
        <v>109</v>
      </c>
      <c r="AO286" s="130">
        <v>4529</v>
      </c>
      <c r="AP286" s="130">
        <v>2133</v>
      </c>
      <c r="AQ286" s="130">
        <v>0</v>
      </c>
      <c r="AR286" s="130">
        <v>1</v>
      </c>
      <c r="AS286" s="130">
        <v>340</v>
      </c>
      <c r="AT286" s="130">
        <v>1113</v>
      </c>
      <c r="AU286" s="130">
        <v>1602</v>
      </c>
    </row>
    <row r="287" spans="1:47" ht="16.8">
      <c r="A287" s="131" t="s">
        <v>1684</v>
      </c>
      <c r="B287" s="130">
        <v>4477</v>
      </c>
      <c r="C287" s="130">
        <v>2379</v>
      </c>
      <c r="D287" s="130">
        <v>1959</v>
      </c>
      <c r="E287" s="130">
        <v>2518</v>
      </c>
      <c r="F287" s="130">
        <v>1384</v>
      </c>
      <c r="G287" s="130">
        <v>1812</v>
      </c>
      <c r="H287" s="130">
        <v>531</v>
      </c>
      <c r="I287" s="130">
        <v>750</v>
      </c>
      <c r="J287" s="130">
        <v>3976</v>
      </c>
      <c r="K287" s="130">
        <v>572</v>
      </c>
      <c r="L287" s="130">
        <v>247</v>
      </c>
      <c r="M287" s="130">
        <v>452</v>
      </c>
      <c r="N287" s="130">
        <v>434</v>
      </c>
      <c r="O287" s="130">
        <v>331</v>
      </c>
      <c r="P287" s="130">
        <v>572</v>
      </c>
      <c r="Q287" s="130">
        <v>560</v>
      </c>
      <c r="R287" s="130">
        <v>1091</v>
      </c>
      <c r="S287" s="130">
        <v>1663</v>
      </c>
      <c r="T287" s="130">
        <v>186</v>
      </c>
      <c r="U287" s="130">
        <v>348</v>
      </c>
      <c r="V287" s="130">
        <v>6211</v>
      </c>
      <c r="W287" s="130">
        <v>207</v>
      </c>
      <c r="X287" s="130">
        <v>26</v>
      </c>
      <c r="Y287" s="130">
        <v>36</v>
      </c>
      <c r="Z287" s="130">
        <v>602</v>
      </c>
      <c r="AA287" s="130">
        <v>74</v>
      </c>
      <c r="AB287" s="130">
        <v>305</v>
      </c>
      <c r="AC287" s="130">
        <v>396</v>
      </c>
      <c r="AD287" s="130">
        <v>317</v>
      </c>
      <c r="AE287" s="130">
        <v>185</v>
      </c>
      <c r="AF287" s="130">
        <v>135</v>
      </c>
      <c r="AG287" s="130">
        <v>1001</v>
      </c>
      <c r="AH287" s="130">
        <v>71</v>
      </c>
      <c r="AI287" s="130">
        <v>453</v>
      </c>
      <c r="AJ287" s="130">
        <v>357</v>
      </c>
      <c r="AK287" s="130">
        <v>1129</v>
      </c>
      <c r="AL287" s="130">
        <v>2066</v>
      </c>
      <c r="AM287" s="130">
        <v>552</v>
      </c>
      <c r="AN287" s="130">
        <v>68</v>
      </c>
      <c r="AO287" s="130">
        <v>3312</v>
      </c>
      <c r="AP287" s="130">
        <v>1855</v>
      </c>
      <c r="AQ287" s="130">
        <v>0</v>
      </c>
      <c r="AR287" s="130">
        <v>1</v>
      </c>
      <c r="AS287" s="130">
        <v>221</v>
      </c>
      <c r="AT287" s="130">
        <v>382</v>
      </c>
      <c r="AU287" s="130">
        <v>1165</v>
      </c>
    </row>
    <row r="288" spans="1:47" ht="16.8">
      <c r="A288" s="131" t="s">
        <v>1685</v>
      </c>
      <c r="B288" s="130">
        <v>2896</v>
      </c>
      <c r="C288" s="130">
        <v>1542</v>
      </c>
      <c r="D288" s="130">
        <v>1347</v>
      </c>
      <c r="E288" s="130">
        <v>1549</v>
      </c>
      <c r="F288" s="130">
        <v>899</v>
      </c>
      <c r="G288" s="130">
        <v>1255</v>
      </c>
      <c r="H288" s="130">
        <v>320</v>
      </c>
      <c r="I288" s="130">
        <v>422</v>
      </c>
      <c r="J288" s="130">
        <v>2517</v>
      </c>
      <c r="K288" s="130">
        <v>367</v>
      </c>
      <c r="L288" s="130">
        <v>145</v>
      </c>
      <c r="M288" s="130">
        <v>354</v>
      </c>
      <c r="N288" s="130">
        <v>308</v>
      </c>
      <c r="O288" s="130">
        <v>0</v>
      </c>
      <c r="P288" s="130">
        <v>228</v>
      </c>
      <c r="Q288" s="130">
        <v>344</v>
      </c>
      <c r="R288" s="130">
        <v>744</v>
      </c>
      <c r="S288" s="130">
        <v>1142</v>
      </c>
      <c r="T288" s="130">
        <v>151</v>
      </c>
      <c r="U288" s="130">
        <v>259</v>
      </c>
      <c r="V288" s="130">
        <v>4281</v>
      </c>
      <c r="W288" s="130">
        <v>152</v>
      </c>
      <c r="X288" s="130">
        <v>17</v>
      </c>
      <c r="Y288" s="130">
        <v>25</v>
      </c>
      <c r="Z288" s="130">
        <v>350</v>
      </c>
      <c r="AA288" s="130">
        <v>30</v>
      </c>
      <c r="AB288" s="130">
        <v>145</v>
      </c>
      <c r="AC288" s="130">
        <v>259</v>
      </c>
      <c r="AD288" s="130">
        <v>452</v>
      </c>
      <c r="AE288" s="130">
        <v>127</v>
      </c>
      <c r="AF288" s="130">
        <v>77</v>
      </c>
      <c r="AG288" s="130">
        <v>550</v>
      </c>
      <c r="AH288" s="130">
        <v>19</v>
      </c>
      <c r="AI288" s="130">
        <v>252</v>
      </c>
      <c r="AJ288" s="130">
        <v>231</v>
      </c>
      <c r="AK288" s="130">
        <v>204</v>
      </c>
      <c r="AL288" s="130">
        <v>1463</v>
      </c>
      <c r="AM288" s="130">
        <v>805</v>
      </c>
      <c r="AN288" s="130">
        <v>50</v>
      </c>
      <c r="AO288" s="130">
        <v>2150</v>
      </c>
      <c r="AP288" s="130">
        <v>1191</v>
      </c>
      <c r="AQ288" s="130">
        <v>0</v>
      </c>
      <c r="AR288" s="130">
        <v>0</v>
      </c>
      <c r="AS288" s="130">
        <v>152</v>
      </c>
      <c r="AT288" s="130">
        <v>311</v>
      </c>
      <c r="AU288" s="130">
        <v>746</v>
      </c>
    </row>
    <row r="289" spans="1:47" ht="16.8">
      <c r="A289" s="131" t="s">
        <v>1686</v>
      </c>
      <c r="B289" s="130">
        <v>4226</v>
      </c>
      <c r="C289" s="130">
        <v>2186</v>
      </c>
      <c r="D289" s="130">
        <v>1921</v>
      </c>
      <c r="E289" s="130">
        <v>2305</v>
      </c>
      <c r="F289" s="130">
        <v>1300</v>
      </c>
      <c r="G289" s="130">
        <v>1771</v>
      </c>
      <c r="H289" s="130">
        <v>524</v>
      </c>
      <c r="I289" s="130">
        <v>631</v>
      </c>
      <c r="J289" s="130">
        <v>3688</v>
      </c>
      <c r="K289" s="130">
        <v>531</v>
      </c>
      <c r="L289" s="130">
        <v>210</v>
      </c>
      <c r="M289" s="130">
        <v>513</v>
      </c>
      <c r="N289" s="130">
        <v>444</v>
      </c>
      <c r="O289" s="130">
        <v>0</v>
      </c>
      <c r="P289" s="130">
        <v>375</v>
      </c>
      <c r="Q289" s="130">
        <v>453</v>
      </c>
      <c r="R289" s="130">
        <v>1092</v>
      </c>
      <c r="S289" s="130">
        <v>1614</v>
      </c>
      <c r="T289" s="130">
        <v>218</v>
      </c>
      <c r="U289" s="130">
        <v>432</v>
      </c>
      <c r="V289" s="130">
        <v>6136</v>
      </c>
      <c r="W289" s="130">
        <v>266</v>
      </c>
      <c r="X289" s="130">
        <v>13</v>
      </c>
      <c r="Y289" s="130">
        <v>38</v>
      </c>
      <c r="Z289" s="130">
        <v>572</v>
      </c>
      <c r="AA289" s="130">
        <v>38</v>
      </c>
      <c r="AB289" s="130">
        <v>243</v>
      </c>
      <c r="AC289" s="130">
        <v>283</v>
      </c>
      <c r="AD289" s="130">
        <v>493</v>
      </c>
      <c r="AE289" s="130">
        <v>196</v>
      </c>
      <c r="AF289" s="130">
        <v>109</v>
      </c>
      <c r="AG289" s="130">
        <v>848</v>
      </c>
      <c r="AH289" s="130">
        <v>37</v>
      </c>
      <c r="AI289" s="130">
        <v>407</v>
      </c>
      <c r="AJ289" s="130">
        <v>370</v>
      </c>
      <c r="AK289" s="130">
        <v>658</v>
      </c>
      <c r="AL289" s="130">
        <v>2158</v>
      </c>
      <c r="AM289" s="130">
        <v>828</v>
      </c>
      <c r="AN289" s="130">
        <v>61</v>
      </c>
      <c r="AO289" s="130">
        <v>3117</v>
      </c>
      <c r="AP289" s="130">
        <v>1701</v>
      </c>
      <c r="AQ289" s="130">
        <v>1</v>
      </c>
      <c r="AR289" s="130">
        <v>0</v>
      </c>
      <c r="AS289" s="130">
        <v>248</v>
      </c>
      <c r="AT289" s="130">
        <v>434</v>
      </c>
      <c r="AU289" s="130">
        <v>1109</v>
      </c>
    </row>
    <row r="290" spans="1:47" ht="16.8">
      <c r="A290" s="131" t="s">
        <v>1687</v>
      </c>
      <c r="B290" s="130">
        <v>7769</v>
      </c>
      <c r="C290" s="130">
        <v>4760</v>
      </c>
      <c r="D290" s="130">
        <v>4043</v>
      </c>
      <c r="E290" s="130">
        <v>3726</v>
      </c>
      <c r="F290" s="130">
        <v>2437</v>
      </c>
      <c r="G290" s="130">
        <v>3726</v>
      </c>
      <c r="H290" s="130">
        <v>737</v>
      </c>
      <c r="I290" s="130">
        <v>869</v>
      </c>
      <c r="J290" s="130">
        <v>6322</v>
      </c>
      <c r="K290" s="130">
        <v>1478</v>
      </c>
      <c r="L290" s="130">
        <v>729</v>
      </c>
      <c r="M290" s="130">
        <v>1436</v>
      </c>
      <c r="N290" s="130">
        <v>790</v>
      </c>
      <c r="O290" s="130">
        <v>1967</v>
      </c>
      <c r="P290" s="130">
        <v>1576</v>
      </c>
      <c r="Q290" s="130">
        <v>896</v>
      </c>
      <c r="R290" s="130">
        <v>1726</v>
      </c>
      <c r="S290" s="130">
        <v>2003</v>
      </c>
      <c r="T290" s="130">
        <v>387</v>
      </c>
      <c r="U290" s="130">
        <v>1140</v>
      </c>
      <c r="V290" s="130">
        <v>10499</v>
      </c>
      <c r="W290" s="130">
        <v>119</v>
      </c>
      <c r="X290" s="130">
        <v>48</v>
      </c>
      <c r="Y290" s="130">
        <v>75</v>
      </c>
      <c r="Z290" s="130">
        <v>1013</v>
      </c>
      <c r="AA290" s="130">
        <v>168</v>
      </c>
      <c r="AB290" s="130">
        <v>770</v>
      </c>
      <c r="AC290" s="130">
        <v>720</v>
      </c>
      <c r="AD290" s="130">
        <v>403</v>
      </c>
      <c r="AE290" s="130">
        <v>279</v>
      </c>
      <c r="AF290" s="130">
        <v>193</v>
      </c>
      <c r="AG290" s="130">
        <v>1621</v>
      </c>
      <c r="AH290" s="130">
        <v>176</v>
      </c>
      <c r="AI290" s="130">
        <v>911</v>
      </c>
      <c r="AJ290" s="130">
        <v>752</v>
      </c>
      <c r="AK290" s="130">
        <v>1733</v>
      </c>
      <c r="AL290" s="130">
        <v>4611</v>
      </c>
      <c r="AM290" s="130">
        <v>418</v>
      </c>
      <c r="AN290" s="130">
        <v>95</v>
      </c>
      <c r="AO290" s="130">
        <v>5412</v>
      </c>
      <c r="AP290" s="130">
        <v>2496</v>
      </c>
      <c r="AQ290" s="130">
        <v>0</v>
      </c>
      <c r="AR290" s="130">
        <v>0</v>
      </c>
      <c r="AS290" s="130">
        <v>419</v>
      </c>
      <c r="AT290" s="130">
        <v>1260</v>
      </c>
      <c r="AU290" s="130">
        <v>2357</v>
      </c>
    </row>
    <row r="291" spans="1:47" ht="16.8">
      <c r="A291" s="131" t="s">
        <v>1688</v>
      </c>
      <c r="B291" s="130">
        <v>3544</v>
      </c>
      <c r="C291" s="130">
        <v>1732</v>
      </c>
      <c r="D291" s="130">
        <v>1548</v>
      </c>
      <c r="E291" s="130">
        <v>1996</v>
      </c>
      <c r="F291" s="130">
        <v>1114</v>
      </c>
      <c r="G291" s="130">
        <v>1510</v>
      </c>
      <c r="H291" s="130">
        <v>426</v>
      </c>
      <c r="I291" s="130">
        <v>494</v>
      </c>
      <c r="J291" s="130">
        <v>3109</v>
      </c>
      <c r="K291" s="130">
        <v>395</v>
      </c>
      <c r="L291" s="130">
        <v>180</v>
      </c>
      <c r="M291" s="130">
        <v>272</v>
      </c>
      <c r="N291" s="130">
        <v>386</v>
      </c>
      <c r="O291" s="130">
        <v>0</v>
      </c>
      <c r="P291" s="130">
        <v>393</v>
      </c>
      <c r="Q291" s="130">
        <v>415</v>
      </c>
      <c r="R291" s="130">
        <v>917</v>
      </c>
      <c r="S291" s="130">
        <v>1297</v>
      </c>
      <c r="T291" s="130">
        <v>147</v>
      </c>
      <c r="U291" s="130">
        <v>346</v>
      </c>
      <c r="V291" s="130">
        <v>4879</v>
      </c>
      <c r="W291" s="130">
        <v>174</v>
      </c>
      <c r="X291" s="130">
        <v>15</v>
      </c>
      <c r="Y291" s="130">
        <v>31</v>
      </c>
      <c r="Z291" s="130">
        <v>446</v>
      </c>
      <c r="AA291" s="130">
        <v>42</v>
      </c>
      <c r="AB291" s="130">
        <v>269</v>
      </c>
      <c r="AC291" s="130">
        <v>202</v>
      </c>
      <c r="AD291" s="130">
        <v>360</v>
      </c>
      <c r="AE291" s="130">
        <v>140</v>
      </c>
      <c r="AF291" s="130">
        <v>97</v>
      </c>
      <c r="AG291" s="130">
        <v>829</v>
      </c>
      <c r="AH291" s="130">
        <v>38</v>
      </c>
      <c r="AI291" s="130">
        <v>333</v>
      </c>
      <c r="AJ291" s="130">
        <v>307</v>
      </c>
      <c r="AK291" s="130">
        <v>724</v>
      </c>
      <c r="AL291" s="130">
        <v>1730</v>
      </c>
      <c r="AM291" s="130">
        <v>580</v>
      </c>
      <c r="AN291" s="130">
        <v>46</v>
      </c>
      <c r="AO291" s="130">
        <v>2673</v>
      </c>
      <c r="AP291" s="130">
        <v>1602</v>
      </c>
      <c r="AQ291" s="130">
        <v>1</v>
      </c>
      <c r="AR291" s="130">
        <v>0</v>
      </c>
      <c r="AS291" s="130">
        <v>179</v>
      </c>
      <c r="AT291" s="130">
        <v>217</v>
      </c>
      <c r="AU291" s="130">
        <v>871</v>
      </c>
    </row>
    <row r="292" spans="1:47" ht="16.8">
      <c r="A292" s="131" t="s">
        <v>1689</v>
      </c>
      <c r="B292" s="130">
        <v>6263</v>
      </c>
      <c r="C292" s="130">
        <v>3781</v>
      </c>
      <c r="D292" s="130">
        <v>3356</v>
      </c>
      <c r="E292" s="130">
        <v>2907</v>
      </c>
      <c r="F292" s="130">
        <v>2278</v>
      </c>
      <c r="G292" s="130">
        <v>2745</v>
      </c>
      <c r="H292" s="130">
        <v>531</v>
      </c>
      <c r="I292" s="130">
        <v>709</v>
      </c>
      <c r="J292" s="130">
        <v>5215</v>
      </c>
      <c r="K292" s="130">
        <v>1052</v>
      </c>
      <c r="L292" s="130">
        <v>498</v>
      </c>
      <c r="M292" s="130">
        <v>969</v>
      </c>
      <c r="N292" s="130">
        <v>516</v>
      </c>
      <c r="O292" s="130">
        <v>874</v>
      </c>
      <c r="P292" s="130">
        <v>1945</v>
      </c>
      <c r="Q292" s="130">
        <v>833</v>
      </c>
      <c r="R292" s="130">
        <v>1348</v>
      </c>
      <c r="S292" s="130">
        <v>1336</v>
      </c>
      <c r="T292" s="130">
        <v>247</v>
      </c>
      <c r="U292" s="130">
        <v>519</v>
      </c>
      <c r="V292" s="130">
        <v>7182</v>
      </c>
      <c r="W292" s="130">
        <v>138</v>
      </c>
      <c r="X292" s="130">
        <v>44</v>
      </c>
      <c r="Y292" s="130">
        <v>113</v>
      </c>
      <c r="Z292" s="130">
        <v>811</v>
      </c>
      <c r="AA292" s="130">
        <v>203</v>
      </c>
      <c r="AB292" s="130">
        <v>442</v>
      </c>
      <c r="AC292" s="130">
        <v>622</v>
      </c>
      <c r="AD292" s="130">
        <v>358</v>
      </c>
      <c r="AE292" s="130">
        <v>169</v>
      </c>
      <c r="AF292" s="130">
        <v>182</v>
      </c>
      <c r="AG292" s="130">
        <v>1213</v>
      </c>
      <c r="AH292" s="130">
        <v>187</v>
      </c>
      <c r="AI292" s="130">
        <v>933</v>
      </c>
      <c r="AJ292" s="130">
        <v>470</v>
      </c>
      <c r="AK292" s="130">
        <v>62</v>
      </c>
      <c r="AL292" s="130">
        <v>5152</v>
      </c>
      <c r="AM292" s="130">
        <v>322</v>
      </c>
      <c r="AN292" s="130">
        <v>49</v>
      </c>
      <c r="AO292" s="130">
        <v>4493</v>
      </c>
      <c r="AP292" s="130">
        <v>2122</v>
      </c>
      <c r="AQ292" s="130">
        <v>2</v>
      </c>
      <c r="AR292" s="130">
        <v>0</v>
      </c>
      <c r="AS292" s="130">
        <v>286</v>
      </c>
      <c r="AT292" s="130">
        <v>855</v>
      </c>
      <c r="AU292" s="130">
        <v>1770</v>
      </c>
    </row>
    <row r="293" spans="1:47" ht="16.8">
      <c r="A293" s="131" t="s">
        <v>1690</v>
      </c>
      <c r="B293" s="130">
        <v>5621</v>
      </c>
      <c r="C293" s="130">
        <v>3193</v>
      </c>
      <c r="D293" s="130">
        <v>2730</v>
      </c>
      <c r="E293" s="130">
        <v>2891</v>
      </c>
      <c r="F293" s="130">
        <v>1763</v>
      </c>
      <c r="G293" s="130">
        <v>2576</v>
      </c>
      <c r="H293" s="130">
        <v>571</v>
      </c>
      <c r="I293" s="130">
        <v>711</v>
      </c>
      <c r="J293" s="130">
        <v>4670</v>
      </c>
      <c r="K293" s="130">
        <v>949</v>
      </c>
      <c r="L293" s="130">
        <v>414</v>
      </c>
      <c r="M293" s="130">
        <v>810</v>
      </c>
      <c r="N293" s="130">
        <v>594</v>
      </c>
      <c r="O293" s="130">
        <v>543</v>
      </c>
      <c r="P293" s="130">
        <v>857</v>
      </c>
      <c r="Q293" s="130">
        <v>694</v>
      </c>
      <c r="R293" s="130">
        <v>1349</v>
      </c>
      <c r="S293" s="130">
        <v>1814</v>
      </c>
      <c r="T293" s="130">
        <v>299</v>
      </c>
      <c r="U293" s="130">
        <v>579</v>
      </c>
      <c r="V293" s="130">
        <v>7782</v>
      </c>
      <c r="W293" s="130">
        <v>117</v>
      </c>
      <c r="X293" s="130">
        <v>24</v>
      </c>
      <c r="Y293" s="130">
        <v>59</v>
      </c>
      <c r="Z293" s="130">
        <v>764</v>
      </c>
      <c r="AA293" s="130">
        <v>70</v>
      </c>
      <c r="AB293" s="130">
        <v>391</v>
      </c>
      <c r="AC293" s="130">
        <v>449</v>
      </c>
      <c r="AD293" s="130">
        <v>424</v>
      </c>
      <c r="AE293" s="130">
        <v>217</v>
      </c>
      <c r="AF293" s="130">
        <v>169</v>
      </c>
      <c r="AG293" s="130">
        <v>1278</v>
      </c>
      <c r="AH293" s="130">
        <v>80</v>
      </c>
      <c r="AI293" s="130">
        <v>645</v>
      </c>
      <c r="AJ293" s="130">
        <v>567</v>
      </c>
      <c r="AK293" s="130">
        <v>1002</v>
      </c>
      <c r="AL293" s="130">
        <v>3780</v>
      </c>
      <c r="AM293" s="130">
        <v>234</v>
      </c>
      <c r="AN293" s="130">
        <v>55</v>
      </c>
      <c r="AO293" s="130">
        <v>4093</v>
      </c>
      <c r="AP293" s="130">
        <v>2090</v>
      </c>
      <c r="AQ293" s="130">
        <v>0</v>
      </c>
      <c r="AR293" s="130">
        <v>0</v>
      </c>
      <c r="AS293" s="130">
        <v>299</v>
      </c>
      <c r="AT293" s="130">
        <v>711</v>
      </c>
      <c r="AU293" s="130">
        <v>1528</v>
      </c>
    </row>
    <row r="294" spans="1:47" ht="16.8">
      <c r="A294" s="131" t="s">
        <v>1691</v>
      </c>
      <c r="B294" s="130">
        <v>3229</v>
      </c>
      <c r="C294" s="130">
        <v>1640</v>
      </c>
      <c r="D294" s="130">
        <v>1504</v>
      </c>
      <c r="E294" s="130">
        <v>1725</v>
      </c>
      <c r="F294" s="130">
        <v>997</v>
      </c>
      <c r="G294" s="130">
        <v>1428</v>
      </c>
      <c r="H294" s="130">
        <v>342</v>
      </c>
      <c r="I294" s="130">
        <v>462</v>
      </c>
      <c r="J294" s="130">
        <v>2929</v>
      </c>
      <c r="K294" s="130">
        <v>336</v>
      </c>
      <c r="L294" s="130">
        <v>106</v>
      </c>
      <c r="M294" s="130">
        <v>285</v>
      </c>
      <c r="N294" s="130">
        <v>350</v>
      </c>
      <c r="O294" s="130">
        <v>53</v>
      </c>
      <c r="P294" s="130">
        <v>442</v>
      </c>
      <c r="Q294" s="130">
        <v>397</v>
      </c>
      <c r="R294" s="130">
        <v>819</v>
      </c>
      <c r="S294" s="130">
        <v>1125</v>
      </c>
      <c r="T294" s="130">
        <v>143</v>
      </c>
      <c r="U294" s="130">
        <v>281</v>
      </c>
      <c r="V294" s="130">
        <v>4390</v>
      </c>
      <c r="W294" s="130">
        <v>117</v>
      </c>
      <c r="X294" s="130">
        <v>8</v>
      </c>
      <c r="Y294" s="130">
        <v>25</v>
      </c>
      <c r="Z294" s="130">
        <v>403</v>
      </c>
      <c r="AA294" s="130">
        <v>37</v>
      </c>
      <c r="AB294" s="130">
        <v>201</v>
      </c>
      <c r="AC294" s="130">
        <v>188</v>
      </c>
      <c r="AD294" s="130">
        <v>449</v>
      </c>
      <c r="AE294" s="130">
        <v>128</v>
      </c>
      <c r="AF294" s="130">
        <v>74</v>
      </c>
      <c r="AG294" s="130">
        <v>633</v>
      </c>
      <c r="AH294" s="130">
        <v>40</v>
      </c>
      <c r="AI294" s="130">
        <v>374</v>
      </c>
      <c r="AJ294" s="130">
        <v>347</v>
      </c>
      <c r="AK294" s="130">
        <v>19</v>
      </c>
      <c r="AL294" s="130">
        <v>2138</v>
      </c>
      <c r="AM294" s="130">
        <v>605</v>
      </c>
      <c r="AN294" s="130">
        <v>94</v>
      </c>
      <c r="AO294" s="130">
        <v>2543</v>
      </c>
      <c r="AP294" s="130">
        <v>1533</v>
      </c>
      <c r="AQ294" s="130">
        <v>0</v>
      </c>
      <c r="AR294" s="130">
        <v>0</v>
      </c>
      <c r="AS294" s="130">
        <v>154</v>
      </c>
      <c r="AT294" s="130">
        <v>234</v>
      </c>
      <c r="AU294" s="130">
        <v>686</v>
      </c>
    </row>
    <row r="295" spans="1:47" ht="16.8">
      <c r="A295" s="131" t="s">
        <v>1692</v>
      </c>
      <c r="B295" s="130">
        <v>5255</v>
      </c>
      <c r="C295" s="130">
        <v>2806</v>
      </c>
      <c r="D295" s="130">
        <v>2399</v>
      </c>
      <c r="E295" s="130">
        <v>2856</v>
      </c>
      <c r="F295" s="130">
        <v>1792</v>
      </c>
      <c r="G295" s="130">
        <v>2197</v>
      </c>
      <c r="H295" s="130">
        <v>548</v>
      </c>
      <c r="I295" s="130">
        <v>718</v>
      </c>
      <c r="J295" s="130">
        <v>4459</v>
      </c>
      <c r="K295" s="130">
        <v>830</v>
      </c>
      <c r="L295" s="130">
        <v>379</v>
      </c>
      <c r="M295" s="130">
        <v>616</v>
      </c>
      <c r="N295" s="130">
        <v>441</v>
      </c>
      <c r="O295" s="130">
        <v>290</v>
      </c>
      <c r="P295" s="130">
        <v>653</v>
      </c>
      <c r="Q295" s="130">
        <v>668</v>
      </c>
      <c r="R295" s="130">
        <v>1388</v>
      </c>
      <c r="S295" s="130">
        <v>1885</v>
      </c>
      <c r="T295" s="130">
        <v>197</v>
      </c>
      <c r="U295" s="130">
        <v>410</v>
      </c>
      <c r="V295" s="130">
        <v>7192</v>
      </c>
      <c r="W295" s="130">
        <v>125</v>
      </c>
      <c r="X295" s="130">
        <v>14</v>
      </c>
      <c r="Y295" s="130">
        <v>45</v>
      </c>
      <c r="Z295" s="130">
        <v>667</v>
      </c>
      <c r="AA295" s="130">
        <v>62</v>
      </c>
      <c r="AB295" s="130">
        <v>331</v>
      </c>
      <c r="AC295" s="130">
        <v>315</v>
      </c>
      <c r="AD295" s="130">
        <v>486</v>
      </c>
      <c r="AE295" s="130">
        <v>202</v>
      </c>
      <c r="AF295" s="130">
        <v>183</v>
      </c>
      <c r="AG295" s="130">
        <v>1090</v>
      </c>
      <c r="AH295" s="130">
        <v>46</v>
      </c>
      <c r="AI295" s="130">
        <v>604</v>
      </c>
      <c r="AJ295" s="130">
        <v>665</v>
      </c>
      <c r="AK295" s="130">
        <v>494</v>
      </c>
      <c r="AL295" s="130">
        <v>3281</v>
      </c>
      <c r="AM295" s="130">
        <v>649</v>
      </c>
      <c r="AN295" s="130">
        <v>75</v>
      </c>
      <c r="AO295" s="130">
        <v>3835</v>
      </c>
      <c r="AP295" s="130">
        <v>2132</v>
      </c>
      <c r="AQ295" s="130">
        <v>0</v>
      </c>
      <c r="AR295" s="130">
        <v>0</v>
      </c>
      <c r="AS295" s="130">
        <v>240</v>
      </c>
      <c r="AT295" s="130">
        <v>545</v>
      </c>
      <c r="AU295" s="130">
        <v>1420</v>
      </c>
    </row>
    <row r="296" spans="1:47" ht="16.8">
      <c r="A296" s="131" t="s">
        <v>1693</v>
      </c>
      <c r="B296" s="130">
        <v>8540</v>
      </c>
      <c r="C296" s="130">
        <v>5243</v>
      </c>
      <c r="D296" s="130">
        <v>4631</v>
      </c>
      <c r="E296" s="130">
        <v>3909</v>
      </c>
      <c r="F296" s="130">
        <v>2779</v>
      </c>
      <c r="G296" s="130">
        <v>3992</v>
      </c>
      <c r="H296" s="130">
        <v>867</v>
      </c>
      <c r="I296" s="130">
        <v>902</v>
      </c>
      <c r="J296" s="130">
        <v>7049</v>
      </c>
      <c r="K296" s="130">
        <v>1588</v>
      </c>
      <c r="L296" s="130">
        <v>744</v>
      </c>
      <c r="M296" s="130">
        <v>1908</v>
      </c>
      <c r="N296" s="130">
        <v>730</v>
      </c>
      <c r="O296" s="130">
        <v>4334</v>
      </c>
      <c r="P296" s="130">
        <v>966</v>
      </c>
      <c r="Q296" s="130">
        <v>793</v>
      </c>
      <c r="R296" s="130">
        <v>2092</v>
      </c>
      <c r="S296" s="130">
        <v>3059</v>
      </c>
      <c r="T296" s="130">
        <v>448</v>
      </c>
      <c r="U296" s="130">
        <v>1111</v>
      </c>
      <c r="V296" s="130">
        <v>12803</v>
      </c>
      <c r="W296" s="130">
        <v>117</v>
      </c>
      <c r="X296" s="130">
        <v>22</v>
      </c>
      <c r="Y296" s="130">
        <v>59</v>
      </c>
      <c r="Z296" s="130">
        <v>1102</v>
      </c>
      <c r="AA296" s="130">
        <v>97</v>
      </c>
      <c r="AB296" s="130">
        <v>716</v>
      </c>
      <c r="AC296" s="130">
        <v>668</v>
      </c>
      <c r="AD296" s="130">
        <v>794</v>
      </c>
      <c r="AE296" s="130">
        <v>399</v>
      </c>
      <c r="AF296" s="130">
        <v>277</v>
      </c>
      <c r="AG296" s="130">
        <v>1820</v>
      </c>
      <c r="AH296" s="130">
        <v>76</v>
      </c>
      <c r="AI296" s="130">
        <v>752</v>
      </c>
      <c r="AJ296" s="130">
        <v>1213</v>
      </c>
      <c r="AK296" s="130">
        <v>1928</v>
      </c>
      <c r="AL296" s="130">
        <v>4861</v>
      </c>
      <c r="AM296" s="130">
        <v>671</v>
      </c>
      <c r="AN296" s="130">
        <v>82</v>
      </c>
      <c r="AO296" s="130">
        <v>6136</v>
      </c>
      <c r="AP296" s="130">
        <v>2813</v>
      </c>
      <c r="AQ296" s="130">
        <v>1</v>
      </c>
      <c r="AR296" s="130">
        <v>0</v>
      </c>
      <c r="AS296" s="130">
        <v>419</v>
      </c>
      <c r="AT296" s="130">
        <v>1701</v>
      </c>
      <c r="AU296" s="130">
        <v>2404</v>
      </c>
    </row>
    <row r="297" spans="1:47" ht="16.8">
      <c r="A297" s="131" t="s">
        <v>1694</v>
      </c>
      <c r="B297" s="130">
        <v>7223</v>
      </c>
      <c r="C297" s="130">
        <v>4008</v>
      </c>
      <c r="D297" s="130">
        <v>3591</v>
      </c>
      <c r="E297" s="130">
        <v>3632</v>
      </c>
      <c r="F297" s="130">
        <v>2238</v>
      </c>
      <c r="G297" s="130">
        <v>3154</v>
      </c>
      <c r="H297" s="130">
        <v>820</v>
      </c>
      <c r="I297" s="130">
        <v>1011</v>
      </c>
      <c r="J297" s="130">
        <v>6050</v>
      </c>
      <c r="K297" s="130">
        <v>1183</v>
      </c>
      <c r="L297" s="130">
        <v>492</v>
      </c>
      <c r="M297" s="130">
        <v>964</v>
      </c>
      <c r="N297" s="130">
        <v>645</v>
      </c>
      <c r="O297" s="130">
        <v>1244</v>
      </c>
      <c r="P297" s="130">
        <v>1505</v>
      </c>
      <c r="Q297" s="130">
        <v>1016</v>
      </c>
      <c r="R297" s="130">
        <v>1699</v>
      </c>
      <c r="S297" s="130">
        <v>1890</v>
      </c>
      <c r="T297" s="130">
        <v>319</v>
      </c>
      <c r="U297" s="130">
        <v>755</v>
      </c>
      <c r="V297" s="130">
        <v>9258</v>
      </c>
      <c r="W297" s="130">
        <v>190</v>
      </c>
      <c r="X297" s="130">
        <v>50</v>
      </c>
      <c r="Y297" s="130">
        <v>97</v>
      </c>
      <c r="Z297" s="130">
        <v>932</v>
      </c>
      <c r="AA297" s="130">
        <v>148</v>
      </c>
      <c r="AB297" s="130">
        <v>511</v>
      </c>
      <c r="AC297" s="130">
        <v>560</v>
      </c>
      <c r="AD297" s="130">
        <v>433</v>
      </c>
      <c r="AE297" s="130">
        <v>280</v>
      </c>
      <c r="AF297" s="130">
        <v>262</v>
      </c>
      <c r="AG297" s="130">
        <v>1603</v>
      </c>
      <c r="AH297" s="130">
        <v>173</v>
      </c>
      <c r="AI297" s="130">
        <v>947</v>
      </c>
      <c r="AJ297" s="130">
        <v>644</v>
      </c>
      <c r="AK297" s="130">
        <v>1837</v>
      </c>
      <c r="AL297" s="130">
        <v>4518</v>
      </c>
      <c r="AM297" s="130">
        <v>166</v>
      </c>
      <c r="AN297" s="130">
        <v>67</v>
      </c>
      <c r="AO297" s="130">
        <v>5181</v>
      </c>
      <c r="AP297" s="130">
        <v>2697</v>
      </c>
      <c r="AQ297" s="130">
        <v>4</v>
      </c>
      <c r="AR297" s="130">
        <v>1</v>
      </c>
      <c r="AS297" s="130">
        <v>340</v>
      </c>
      <c r="AT297" s="130">
        <v>839</v>
      </c>
      <c r="AU297" s="130">
        <v>2042</v>
      </c>
    </row>
    <row r="298" spans="1:47" ht="16.8">
      <c r="A298" s="131" t="s">
        <v>1695</v>
      </c>
      <c r="B298" s="130">
        <v>4450</v>
      </c>
      <c r="C298" s="130">
        <v>2676</v>
      </c>
      <c r="D298" s="130">
        <v>2397</v>
      </c>
      <c r="E298" s="130">
        <v>2053</v>
      </c>
      <c r="F298" s="130">
        <v>1315</v>
      </c>
      <c r="G298" s="130">
        <v>2155</v>
      </c>
      <c r="H298" s="130">
        <v>511</v>
      </c>
      <c r="I298" s="130">
        <v>469</v>
      </c>
      <c r="J298" s="130">
        <v>3651</v>
      </c>
      <c r="K298" s="130">
        <v>811</v>
      </c>
      <c r="L298" s="130">
        <v>349</v>
      </c>
      <c r="M298" s="130">
        <v>808</v>
      </c>
      <c r="N298" s="130">
        <v>483</v>
      </c>
      <c r="O298" s="130">
        <v>1197</v>
      </c>
      <c r="P298" s="130">
        <v>514</v>
      </c>
      <c r="Q298" s="130">
        <v>495</v>
      </c>
      <c r="R298" s="130">
        <v>1145</v>
      </c>
      <c r="S298" s="130">
        <v>1385</v>
      </c>
      <c r="T298" s="130">
        <v>264</v>
      </c>
      <c r="U298" s="130">
        <v>618</v>
      </c>
      <c r="V298" s="130">
        <v>6519</v>
      </c>
      <c r="W298" s="130">
        <v>74</v>
      </c>
      <c r="X298" s="130">
        <v>18</v>
      </c>
      <c r="Y298" s="130">
        <v>38</v>
      </c>
      <c r="Z298" s="130">
        <v>489</v>
      </c>
      <c r="AA298" s="130">
        <v>44</v>
      </c>
      <c r="AB298" s="130">
        <v>596</v>
      </c>
      <c r="AC298" s="130">
        <v>306</v>
      </c>
      <c r="AD298" s="130">
        <v>337</v>
      </c>
      <c r="AE298" s="130">
        <v>197</v>
      </c>
      <c r="AF298" s="130">
        <v>114</v>
      </c>
      <c r="AG298" s="130">
        <v>905</v>
      </c>
      <c r="AH298" s="130">
        <v>26</v>
      </c>
      <c r="AI298" s="130">
        <v>449</v>
      </c>
      <c r="AJ298" s="130">
        <v>606</v>
      </c>
      <c r="AK298" s="130">
        <v>826</v>
      </c>
      <c r="AL298" s="130">
        <v>2491</v>
      </c>
      <c r="AM298" s="130">
        <v>621</v>
      </c>
      <c r="AN298" s="130">
        <v>69</v>
      </c>
      <c r="AO298" s="130">
        <v>3104</v>
      </c>
      <c r="AP298" s="130">
        <v>1524</v>
      </c>
      <c r="AQ298" s="130">
        <v>0</v>
      </c>
      <c r="AR298" s="130">
        <v>0</v>
      </c>
      <c r="AS298" s="130">
        <v>214</v>
      </c>
      <c r="AT298" s="130">
        <v>705</v>
      </c>
      <c r="AU298" s="130">
        <v>1346</v>
      </c>
    </row>
    <row r="299" spans="1:47" ht="16.8">
      <c r="A299" s="131" t="s">
        <v>1696</v>
      </c>
      <c r="B299" s="130">
        <v>7533</v>
      </c>
      <c r="C299" s="130">
        <v>4394</v>
      </c>
      <c r="D299" s="130">
        <v>3827</v>
      </c>
      <c r="E299" s="130">
        <v>3706</v>
      </c>
      <c r="F299" s="130">
        <v>2301</v>
      </c>
      <c r="G299" s="130">
        <v>3559</v>
      </c>
      <c r="H299" s="130">
        <v>805</v>
      </c>
      <c r="I299" s="130">
        <v>868</v>
      </c>
      <c r="J299" s="130">
        <v>6151</v>
      </c>
      <c r="K299" s="130">
        <v>1380</v>
      </c>
      <c r="L299" s="130">
        <v>629</v>
      </c>
      <c r="M299" s="130">
        <v>1245</v>
      </c>
      <c r="N299" s="130">
        <v>722</v>
      </c>
      <c r="O299" s="130">
        <v>1333</v>
      </c>
      <c r="P299" s="130">
        <v>925</v>
      </c>
      <c r="Q299" s="130">
        <v>899</v>
      </c>
      <c r="R299" s="130">
        <v>1969</v>
      </c>
      <c r="S299" s="130">
        <v>2370</v>
      </c>
      <c r="T299" s="130">
        <v>339</v>
      </c>
      <c r="U299" s="130">
        <v>995</v>
      </c>
      <c r="V299" s="130">
        <v>10736</v>
      </c>
      <c r="W299" s="130">
        <v>103</v>
      </c>
      <c r="X299" s="130">
        <v>39</v>
      </c>
      <c r="Y299" s="130">
        <v>83</v>
      </c>
      <c r="Z299" s="130">
        <v>975</v>
      </c>
      <c r="AA299" s="130">
        <v>101</v>
      </c>
      <c r="AB299" s="130">
        <v>752</v>
      </c>
      <c r="AC299" s="130">
        <v>595</v>
      </c>
      <c r="AD299" s="130">
        <v>534</v>
      </c>
      <c r="AE299" s="130">
        <v>288</v>
      </c>
      <c r="AF299" s="130">
        <v>184</v>
      </c>
      <c r="AG299" s="130">
        <v>1517</v>
      </c>
      <c r="AH299" s="130">
        <v>70</v>
      </c>
      <c r="AI299" s="130">
        <v>861</v>
      </c>
      <c r="AJ299" s="130">
        <v>954</v>
      </c>
      <c r="AK299" s="130">
        <v>1463</v>
      </c>
      <c r="AL299" s="130">
        <v>4820</v>
      </c>
      <c r="AM299" s="130">
        <v>484</v>
      </c>
      <c r="AN299" s="130">
        <v>53</v>
      </c>
      <c r="AO299" s="130">
        <v>5324</v>
      </c>
      <c r="AP299" s="130">
        <v>2742</v>
      </c>
      <c r="AQ299" s="130">
        <v>0</v>
      </c>
      <c r="AR299" s="130">
        <v>0</v>
      </c>
      <c r="AS299" s="130">
        <v>397</v>
      </c>
      <c r="AT299" s="130">
        <v>1099</v>
      </c>
      <c r="AU299" s="130">
        <v>2209</v>
      </c>
    </row>
    <row r="300" spans="1:47" ht="16.8">
      <c r="A300" s="131" t="s">
        <v>1697</v>
      </c>
      <c r="B300" s="130">
        <v>1</v>
      </c>
      <c r="C300" s="130">
        <v>1</v>
      </c>
      <c r="D300" s="130">
        <v>0</v>
      </c>
      <c r="E300" s="130">
        <v>1</v>
      </c>
      <c r="F300" s="130">
        <v>0</v>
      </c>
      <c r="G300" s="130">
        <v>0</v>
      </c>
      <c r="H300" s="130">
        <v>1</v>
      </c>
      <c r="I300" s="130">
        <v>0</v>
      </c>
      <c r="J300" s="130">
        <v>0</v>
      </c>
      <c r="K300" s="130">
        <v>1</v>
      </c>
      <c r="L300" s="130">
        <v>1</v>
      </c>
      <c r="M300" s="130">
        <v>0</v>
      </c>
      <c r="N300" s="130">
        <v>1</v>
      </c>
      <c r="O300" s="130">
        <v>0</v>
      </c>
      <c r="P300" s="130">
        <v>0</v>
      </c>
      <c r="Q300" s="130">
        <v>0</v>
      </c>
      <c r="R300" s="130">
        <v>0</v>
      </c>
      <c r="S300" s="130">
        <v>1</v>
      </c>
      <c r="T300" s="130">
        <v>0</v>
      </c>
      <c r="U300" s="130">
        <v>0</v>
      </c>
      <c r="V300" s="130">
        <v>2</v>
      </c>
      <c r="W300" s="130">
        <v>0</v>
      </c>
      <c r="X300" s="130">
        <v>0</v>
      </c>
      <c r="Y300" s="130">
        <v>0</v>
      </c>
      <c r="Z300" s="130">
        <v>0</v>
      </c>
      <c r="AA300" s="130">
        <v>0</v>
      </c>
      <c r="AB300" s="130">
        <v>0</v>
      </c>
      <c r="AC300" s="130">
        <v>0</v>
      </c>
      <c r="AD300" s="130">
        <v>1</v>
      </c>
      <c r="AE300" s="130">
        <v>0</v>
      </c>
      <c r="AF300" s="130">
        <v>0</v>
      </c>
      <c r="AG300" s="130">
        <v>0</v>
      </c>
      <c r="AH300" s="130">
        <v>0</v>
      </c>
      <c r="AI300" s="130">
        <v>0</v>
      </c>
      <c r="AJ300" s="130">
        <v>0</v>
      </c>
      <c r="AK300" s="130">
        <v>0</v>
      </c>
      <c r="AL300" s="130">
        <v>1</v>
      </c>
      <c r="AM300" s="130">
        <v>0</v>
      </c>
      <c r="AN300" s="130">
        <v>0</v>
      </c>
      <c r="AO300" s="130">
        <v>0</v>
      </c>
      <c r="AP300" s="130">
        <v>0</v>
      </c>
      <c r="AQ300" s="130">
        <v>0</v>
      </c>
      <c r="AR300" s="130">
        <v>0</v>
      </c>
      <c r="AS300" s="130">
        <v>0</v>
      </c>
      <c r="AT300" s="130">
        <v>0</v>
      </c>
      <c r="AU300" s="130">
        <v>1</v>
      </c>
    </row>
    <row r="301" spans="1:47" ht="16.8">
      <c r="A301" s="131" t="s">
        <v>1698</v>
      </c>
      <c r="B301" s="130">
        <v>1412</v>
      </c>
      <c r="C301" s="130">
        <v>747</v>
      </c>
      <c r="D301" s="130">
        <v>678</v>
      </c>
      <c r="E301" s="130">
        <v>734</v>
      </c>
      <c r="F301" s="130">
        <v>442</v>
      </c>
      <c r="G301" s="130">
        <v>539</v>
      </c>
      <c r="H301" s="130">
        <v>188</v>
      </c>
      <c r="I301" s="130">
        <v>243</v>
      </c>
      <c r="J301" s="130">
        <v>1176</v>
      </c>
      <c r="K301" s="130">
        <v>226</v>
      </c>
      <c r="L301" s="130">
        <v>114</v>
      </c>
      <c r="M301" s="130">
        <v>174</v>
      </c>
      <c r="N301" s="130">
        <v>139</v>
      </c>
      <c r="O301" s="130">
        <v>0</v>
      </c>
      <c r="P301" s="130">
        <v>109</v>
      </c>
      <c r="Q301" s="130">
        <v>121</v>
      </c>
      <c r="R301" s="130">
        <v>363</v>
      </c>
      <c r="S301" s="130">
        <v>563</v>
      </c>
      <c r="T301" s="130">
        <v>84</v>
      </c>
      <c r="U301" s="130">
        <v>162</v>
      </c>
      <c r="V301" s="130">
        <v>2142</v>
      </c>
      <c r="W301" s="130">
        <v>69</v>
      </c>
      <c r="X301" s="130">
        <v>9</v>
      </c>
      <c r="Y301" s="130">
        <v>12</v>
      </c>
      <c r="Z301" s="130">
        <v>188</v>
      </c>
      <c r="AA301" s="130">
        <v>13</v>
      </c>
      <c r="AB301" s="130">
        <v>75</v>
      </c>
      <c r="AC301" s="130">
        <v>122</v>
      </c>
      <c r="AD301" s="130">
        <v>239</v>
      </c>
      <c r="AE301" s="130">
        <v>49</v>
      </c>
      <c r="AF301" s="130">
        <v>33</v>
      </c>
      <c r="AG301" s="130">
        <v>276</v>
      </c>
      <c r="AH301" s="130">
        <v>10</v>
      </c>
      <c r="AI301" s="130">
        <v>91</v>
      </c>
      <c r="AJ301" s="130">
        <v>150</v>
      </c>
      <c r="AK301" s="130">
        <v>272</v>
      </c>
      <c r="AL301" s="130">
        <v>674</v>
      </c>
      <c r="AM301" s="130">
        <v>257</v>
      </c>
      <c r="AN301" s="130">
        <v>58</v>
      </c>
      <c r="AO301" s="130">
        <v>1049</v>
      </c>
      <c r="AP301" s="130">
        <v>585</v>
      </c>
      <c r="AQ301" s="130">
        <v>0</v>
      </c>
      <c r="AR301" s="130">
        <v>0</v>
      </c>
      <c r="AS301" s="130">
        <v>114</v>
      </c>
      <c r="AT301" s="130">
        <v>138</v>
      </c>
      <c r="AU301" s="130">
        <v>363</v>
      </c>
    </row>
    <row r="302" spans="1:47">
      <c r="A302" s="33"/>
      <c r="B302" s="32"/>
      <c r="C302" s="32"/>
      <c r="D302" s="32"/>
      <c r="E302" s="32"/>
      <c r="F302" s="32"/>
      <c r="G302" s="32"/>
      <c r="H302" s="32"/>
      <c r="I302" s="32"/>
      <c r="J302" s="32"/>
      <c r="K302" s="32"/>
      <c r="L302" s="32"/>
      <c r="M302" s="32"/>
      <c r="N302" s="32"/>
      <c r="O302" s="32"/>
      <c r="P302" s="32"/>
      <c r="Q302" s="32"/>
      <c r="R302" s="32"/>
      <c r="S302" s="32"/>
      <c r="T302" s="32"/>
      <c r="U302" s="32"/>
      <c r="V302" s="32"/>
      <c r="W302" s="32"/>
      <c r="X302" s="32"/>
      <c r="Y302" s="32"/>
      <c r="Z302" s="32"/>
      <c r="AA302" s="32"/>
      <c r="AB302" s="32"/>
      <c r="AC302" s="32"/>
      <c r="AD302" s="32"/>
      <c r="AE302" s="32"/>
      <c r="AF302" s="32"/>
      <c r="AG302" s="32"/>
      <c r="AH302" s="32"/>
      <c r="AI302" s="32"/>
      <c r="AJ302" s="32"/>
      <c r="AK302" s="32"/>
      <c r="AL302" s="32"/>
      <c r="AM302" s="32"/>
      <c r="AN302" s="32"/>
      <c r="AO302" s="32"/>
      <c r="AP302" s="32"/>
      <c r="AQ302" s="32"/>
      <c r="AR302" s="32"/>
      <c r="AS302" s="32"/>
      <c r="AT302" s="32"/>
      <c r="AU302" s="32"/>
    </row>
    <row r="303" spans="1:47">
      <c r="A303" s="33"/>
      <c r="B303" s="32"/>
      <c r="C303" s="32"/>
      <c r="D303" s="32"/>
      <c r="E303" s="32"/>
      <c r="F303" s="32"/>
      <c r="G303" s="32"/>
      <c r="H303" s="32"/>
      <c r="I303" s="32"/>
      <c r="J303" s="32"/>
      <c r="K303" s="32"/>
      <c r="L303" s="32"/>
      <c r="M303" s="32"/>
      <c r="N303" s="32"/>
      <c r="O303" s="32"/>
      <c r="P303" s="32"/>
      <c r="Q303" s="32"/>
      <c r="R303" s="32"/>
      <c r="S303" s="32"/>
      <c r="T303" s="32"/>
      <c r="U303" s="32"/>
      <c r="V303" s="32"/>
      <c r="W303" s="32"/>
      <c r="X303" s="32"/>
      <c r="Y303" s="32"/>
      <c r="Z303" s="32"/>
      <c r="AA303" s="32"/>
      <c r="AB303" s="32"/>
      <c r="AC303" s="32"/>
      <c r="AD303" s="32"/>
      <c r="AE303" s="32"/>
      <c r="AF303" s="32"/>
      <c r="AG303" s="32"/>
      <c r="AH303" s="32"/>
      <c r="AI303" s="32"/>
      <c r="AJ303" s="32"/>
      <c r="AK303" s="32"/>
      <c r="AL303" s="32"/>
      <c r="AM303" s="32"/>
      <c r="AN303" s="32"/>
      <c r="AO303" s="32"/>
      <c r="AP303" s="32"/>
      <c r="AQ303" s="32"/>
      <c r="AR303" s="32"/>
      <c r="AS303" s="32"/>
      <c r="AT303" s="32"/>
      <c r="AU303" s="32"/>
    </row>
    <row r="304" spans="1:47">
      <c r="A304" s="33"/>
      <c r="B304" s="32"/>
      <c r="C304" s="32"/>
      <c r="D304" s="32"/>
      <c r="E304" s="32"/>
      <c r="F304" s="32"/>
      <c r="G304" s="32"/>
      <c r="H304" s="32"/>
      <c r="I304" s="32"/>
      <c r="J304" s="32"/>
      <c r="K304" s="32"/>
      <c r="L304" s="32"/>
      <c r="M304" s="32"/>
      <c r="N304" s="32"/>
      <c r="O304" s="32"/>
      <c r="P304" s="32"/>
      <c r="Q304" s="32"/>
      <c r="R304" s="32"/>
      <c r="S304" s="32"/>
      <c r="T304" s="32"/>
      <c r="U304" s="32"/>
      <c r="V304" s="32"/>
      <c r="W304" s="32"/>
      <c r="X304" s="32"/>
      <c r="Y304" s="32"/>
      <c r="Z304" s="32"/>
      <c r="AA304" s="32"/>
      <c r="AB304" s="32"/>
      <c r="AC304" s="32"/>
      <c r="AD304" s="32"/>
      <c r="AE304" s="32"/>
      <c r="AF304" s="32"/>
      <c r="AG304" s="32"/>
      <c r="AH304" s="32"/>
      <c r="AI304" s="32"/>
      <c r="AJ304" s="32"/>
      <c r="AK304" s="32"/>
      <c r="AL304" s="32"/>
      <c r="AM304" s="32"/>
      <c r="AN304" s="32"/>
      <c r="AO304" s="32"/>
      <c r="AP304" s="32"/>
      <c r="AQ304" s="32"/>
      <c r="AR304" s="32"/>
      <c r="AS304" s="32"/>
      <c r="AT304" s="32"/>
      <c r="AU304" s="32"/>
    </row>
    <row r="305" spans="1:47">
      <c r="A305" s="33"/>
      <c r="B305" s="32"/>
      <c r="C305" s="32"/>
      <c r="D305" s="32"/>
      <c r="E305" s="32"/>
      <c r="F305" s="32"/>
      <c r="G305" s="32"/>
      <c r="H305" s="32"/>
      <c r="I305" s="32"/>
      <c r="J305" s="32"/>
      <c r="K305" s="32"/>
      <c r="L305" s="32"/>
      <c r="M305" s="32"/>
      <c r="N305" s="32"/>
      <c r="O305" s="32"/>
      <c r="P305" s="32"/>
      <c r="Q305" s="32"/>
      <c r="R305" s="32"/>
      <c r="S305" s="32"/>
      <c r="T305" s="32"/>
      <c r="U305" s="32"/>
      <c r="V305" s="32"/>
      <c r="W305" s="32"/>
      <c r="X305" s="32"/>
      <c r="Y305" s="32"/>
      <c r="Z305" s="32"/>
      <c r="AA305" s="32"/>
      <c r="AB305" s="32"/>
      <c r="AC305" s="32"/>
      <c r="AD305" s="32"/>
      <c r="AE305" s="32"/>
      <c r="AF305" s="32"/>
      <c r="AG305" s="32"/>
      <c r="AH305" s="32"/>
      <c r="AI305" s="32"/>
      <c r="AJ305" s="32"/>
      <c r="AK305" s="32"/>
      <c r="AL305" s="32"/>
      <c r="AM305" s="32"/>
      <c r="AN305" s="32"/>
      <c r="AO305" s="32"/>
      <c r="AP305" s="32"/>
      <c r="AQ305" s="32"/>
      <c r="AR305" s="32"/>
      <c r="AS305" s="32"/>
      <c r="AT305" s="32"/>
      <c r="AU305" s="32"/>
    </row>
    <row r="306" spans="1:47">
      <c r="A306" s="33"/>
      <c r="B306" s="32"/>
      <c r="C306" s="32"/>
      <c r="D306" s="32"/>
      <c r="E306" s="32"/>
      <c r="F306" s="32"/>
      <c r="G306" s="32"/>
      <c r="H306" s="32"/>
      <c r="I306" s="32"/>
      <c r="J306" s="32"/>
      <c r="K306" s="32"/>
      <c r="L306" s="32"/>
      <c r="M306" s="32"/>
      <c r="N306" s="32"/>
      <c r="O306" s="32"/>
      <c r="P306" s="32"/>
      <c r="Q306" s="32"/>
      <c r="R306" s="32"/>
      <c r="S306" s="32"/>
      <c r="T306" s="32"/>
      <c r="U306" s="32"/>
      <c r="V306" s="32"/>
      <c r="W306" s="32"/>
      <c r="X306" s="32"/>
      <c r="Y306" s="32"/>
      <c r="Z306" s="32"/>
      <c r="AA306" s="32"/>
      <c r="AB306" s="32"/>
      <c r="AC306" s="32"/>
      <c r="AD306" s="32"/>
      <c r="AE306" s="32"/>
      <c r="AF306" s="32"/>
      <c r="AG306" s="32"/>
      <c r="AH306" s="32"/>
      <c r="AI306" s="32"/>
      <c r="AJ306" s="32"/>
      <c r="AK306" s="32"/>
      <c r="AL306" s="32"/>
      <c r="AM306" s="32"/>
      <c r="AN306" s="32"/>
      <c r="AO306" s="32"/>
      <c r="AP306" s="32"/>
      <c r="AQ306" s="32"/>
      <c r="AR306" s="32"/>
      <c r="AS306" s="32"/>
      <c r="AT306" s="32"/>
      <c r="AU306" s="32"/>
    </row>
    <row r="307" spans="1:47">
      <c r="A307" s="33"/>
      <c r="B307" s="32"/>
      <c r="C307" s="32"/>
      <c r="D307" s="32"/>
      <c r="E307" s="32"/>
      <c r="F307" s="32"/>
      <c r="G307" s="32"/>
      <c r="H307" s="32"/>
      <c r="I307" s="32"/>
      <c r="J307" s="32"/>
      <c r="K307" s="32"/>
      <c r="L307" s="32"/>
      <c r="M307" s="32"/>
      <c r="N307" s="32"/>
      <c r="O307" s="32"/>
      <c r="P307" s="32"/>
      <c r="Q307" s="32"/>
      <c r="R307" s="32"/>
      <c r="S307" s="32"/>
      <c r="T307" s="32"/>
      <c r="U307" s="32"/>
      <c r="V307" s="32"/>
      <c r="W307" s="32"/>
      <c r="X307" s="32"/>
      <c r="Y307" s="32"/>
      <c r="Z307" s="32"/>
      <c r="AA307" s="32"/>
      <c r="AB307" s="32"/>
      <c r="AC307" s="32"/>
      <c r="AD307" s="32"/>
      <c r="AE307" s="32"/>
      <c r="AF307" s="32"/>
      <c r="AG307" s="32"/>
      <c r="AH307" s="32"/>
      <c r="AI307" s="32"/>
      <c r="AJ307" s="32"/>
      <c r="AK307" s="32"/>
      <c r="AL307" s="32"/>
      <c r="AM307" s="32"/>
      <c r="AN307" s="32"/>
      <c r="AO307" s="32"/>
      <c r="AP307" s="32"/>
      <c r="AQ307" s="32"/>
      <c r="AR307" s="32"/>
      <c r="AS307" s="32"/>
      <c r="AT307" s="32"/>
      <c r="AU307" s="32"/>
    </row>
  </sheetData>
  <conditionalFormatting sqref="C2:AL28">
    <cfRule type="cellIs" dxfId="10" priority="1" operator="lessThan">
      <formula>5</formula>
    </cfRule>
  </conditionalFormatting>
  <pageMargins left="0.78740157499999996" right="0.78740157499999996" top="0.984251969" bottom="0.984251969" header="0.4921259845" footer="0.4921259845"/>
  <pageSetup paperSize="9"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10">
    <tabColor theme="3"/>
  </sheetPr>
  <dimension ref="A1:AV303"/>
  <sheetViews>
    <sheetView workbookViewId="0">
      <pane ySplit="1" topLeftCell="A282" activePane="bottomLeft" state="frozen"/>
      <selection activeCell="T29" sqref="T29"/>
      <selection pane="bottomLeft" activeCell="T29" sqref="T29"/>
    </sheetView>
  </sheetViews>
  <sheetFormatPr baseColWidth="10" defaultRowHeight="13.2"/>
  <cols>
    <col min="1" max="1" width="27.33203125" customWidth="1"/>
  </cols>
  <sheetData>
    <row r="1" spans="1:48" ht="16.8">
      <c r="A1" s="128" t="s">
        <v>871</v>
      </c>
      <c r="B1" s="128" t="s">
        <v>68</v>
      </c>
      <c r="C1" s="128" t="s">
        <v>99</v>
      </c>
      <c r="D1" s="128" t="s">
        <v>69</v>
      </c>
      <c r="E1" s="128" t="s">
        <v>70</v>
      </c>
      <c r="F1" s="128" t="s">
        <v>645</v>
      </c>
      <c r="G1" s="128" t="s">
        <v>646</v>
      </c>
      <c r="H1" s="128" t="s">
        <v>647</v>
      </c>
      <c r="I1" s="128" t="s">
        <v>648</v>
      </c>
      <c r="J1" s="128" t="s">
        <v>71</v>
      </c>
      <c r="K1" s="128" t="s">
        <v>72</v>
      </c>
      <c r="L1" s="128" t="s">
        <v>975</v>
      </c>
      <c r="M1" s="128" t="s">
        <v>73</v>
      </c>
      <c r="N1" s="128" t="s">
        <v>74</v>
      </c>
      <c r="O1" s="128" t="s">
        <v>649</v>
      </c>
      <c r="P1" s="128" t="s">
        <v>75</v>
      </c>
      <c r="Q1" s="128" t="s">
        <v>76</v>
      </c>
      <c r="R1" s="128" t="s">
        <v>77</v>
      </c>
      <c r="S1" s="128" t="s">
        <v>78</v>
      </c>
      <c r="T1" s="128" t="s">
        <v>79</v>
      </c>
      <c r="U1" s="128" t="s">
        <v>80</v>
      </c>
      <c r="V1" s="128" t="s">
        <v>4139</v>
      </c>
      <c r="W1" s="128" t="s">
        <v>81</v>
      </c>
      <c r="X1" s="128" t="s">
        <v>82</v>
      </c>
      <c r="Y1" s="128" t="s">
        <v>83</v>
      </c>
      <c r="Z1" s="128" t="s">
        <v>84</v>
      </c>
      <c r="AA1" s="128" t="s">
        <v>85</v>
      </c>
      <c r="AB1" s="128" t="s">
        <v>86</v>
      </c>
      <c r="AC1" s="128" t="s">
        <v>87</v>
      </c>
      <c r="AD1" s="128" t="s">
        <v>88</v>
      </c>
      <c r="AE1" s="128" t="s">
        <v>89</v>
      </c>
      <c r="AF1" s="128" t="s">
        <v>90</v>
      </c>
      <c r="AG1" s="128" t="s">
        <v>91</v>
      </c>
      <c r="AH1" s="128" t="s">
        <v>92</v>
      </c>
      <c r="AI1" s="128" t="s">
        <v>93</v>
      </c>
      <c r="AJ1" s="128" t="s">
        <v>94</v>
      </c>
      <c r="AK1" s="128" t="s">
        <v>95</v>
      </c>
      <c r="AL1" s="128" t="s">
        <v>96</v>
      </c>
      <c r="AM1" s="128" t="s">
        <v>97</v>
      </c>
      <c r="AN1" s="128" t="s">
        <v>98</v>
      </c>
      <c r="AO1" s="128" t="s">
        <v>103</v>
      </c>
      <c r="AP1" s="128" t="s">
        <v>104</v>
      </c>
      <c r="AQ1" s="128" t="s">
        <v>105</v>
      </c>
      <c r="AR1" s="128" t="s">
        <v>106</v>
      </c>
      <c r="AS1" s="128" t="s">
        <v>107</v>
      </c>
      <c r="AT1" s="128" t="s">
        <v>108</v>
      </c>
      <c r="AU1" s="128" t="s">
        <v>109</v>
      </c>
      <c r="AV1" s="128" t="s">
        <v>4140</v>
      </c>
    </row>
    <row r="2" spans="1:48" ht="16.8">
      <c r="A2" s="129"/>
      <c r="B2" s="128">
        <v>1</v>
      </c>
      <c r="C2" s="128">
        <v>1</v>
      </c>
      <c r="D2" s="128">
        <v>0</v>
      </c>
      <c r="E2" s="128">
        <v>1</v>
      </c>
      <c r="F2" s="128">
        <v>0</v>
      </c>
      <c r="G2" s="128">
        <v>1</v>
      </c>
      <c r="H2" s="128">
        <v>0</v>
      </c>
      <c r="I2" s="128">
        <v>0</v>
      </c>
      <c r="J2" s="128">
        <v>2</v>
      </c>
      <c r="K2" s="128">
        <v>0</v>
      </c>
      <c r="L2" s="128">
        <v>0</v>
      </c>
      <c r="M2" s="128">
        <v>1</v>
      </c>
      <c r="N2" s="128">
        <v>0</v>
      </c>
      <c r="O2" s="128">
        <v>0</v>
      </c>
      <c r="P2" s="128">
        <v>0</v>
      </c>
      <c r="Q2" s="128">
        <v>0</v>
      </c>
      <c r="R2" s="128">
        <v>0</v>
      </c>
      <c r="S2" s="128">
        <v>1</v>
      </c>
      <c r="T2" s="128">
        <v>0</v>
      </c>
      <c r="U2" s="128">
        <v>0</v>
      </c>
      <c r="V2" s="128">
        <v>3</v>
      </c>
      <c r="W2" s="128">
        <v>0</v>
      </c>
      <c r="X2" s="128">
        <v>0</v>
      </c>
      <c r="Y2" s="128">
        <v>0</v>
      </c>
      <c r="Z2" s="128">
        <v>1</v>
      </c>
      <c r="AA2" s="128">
        <v>0</v>
      </c>
      <c r="AB2" s="128">
        <v>0</v>
      </c>
      <c r="AC2" s="128">
        <v>0</v>
      </c>
      <c r="AD2" s="128">
        <v>0</v>
      </c>
      <c r="AE2" s="128">
        <v>0</v>
      </c>
      <c r="AF2" s="128">
        <v>0</v>
      </c>
      <c r="AG2" s="128">
        <v>0</v>
      </c>
      <c r="AH2" s="128">
        <v>0</v>
      </c>
      <c r="AI2" s="128">
        <v>0</v>
      </c>
      <c r="AJ2" s="128">
        <v>0</v>
      </c>
      <c r="AK2" s="128">
        <v>0</v>
      </c>
      <c r="AL2" s="128">
        <v>1</v>
      </c>
      <c r="AM2" s="128">
        <v>0</v>
      </c>
      <c r="AN2" s="128">
        <v>0</v>
      </c>
      <c r="AO2" s="128">
        <v>1</v>
      </c>
      <c r="AP2" s="128">
        <v>0</v>
      </c>
      <c r="AQ2" s="128">
        <v>0</v>
      </c>
      <c r="AR2" s="128">
        <v>0</v>
      </c>
      <c r="AS2" s="128">
        <v>0</v>
      </c>
      <c r="AT2" s="128">
        <v>1</v>
      </c>
      <c r="AU2" s="128">
        <v>0</v>
      </c>
      <c r="AV2" s="128">
        <v>1</v>
      </c>
    </row>
    <row r="3" spans="1:48" ht="16.8">
      <c r="A3" s="129" t="s">
        <v>872</v>
      </c>
      <c r="B3" s="128">
        <v>688</v>
      </c>
      <c r="C3" s="128">
        <v>560</v>
      </c>
      <c r="D3" s="128">
        <v>310</v>
      </c>
      <c r="E3" s="128">
        <v>378</v>
      </c>
      <c r="F3" s="128">
        <v>146</v>
      </c>
      <c r="G3" s="128">
        <v>410</v>
      </c>
      <c r="H3" s="128">
        <v>72</v>
      </c>
      <c r="I3" s="128">
        <v>60</v>
      </c>
      <c r="J3" s="128">
        <v>419</v>
      </c>
      <c r="K3" s="128">
        <v>276</v>
      </c>
      <c r="L3" s="128">
        <v>139</v>
      </c>
      <c r="M3" s="128">
        <v>688</v>
      </c>
      <c r="N3" s="128">
        <v>51</v>
      </c>
      <c r="O3" s="128">
        <v>2</v>
      </c>
      <c r="P3" s="128">
        <v>57</v>
      </c>
      <c r="Q3" s="128">
        <v>58</v>
      </c>
      <c r="R3" s="128">
        <v>141</v>
      </c>
      <c r="S3" s="128">
        <v>303</v>
      </c>
      <c r="T3" s="128">
        <v>45</v>
      </c>
      <c r="U3" s="128">
        <v>81</v>
      </c>
      <c r="V3" s="128">
        <v>1383</v>
      </c>
      <c r="W3" s="128">
        <v>50</v>
      </c>
      <c r="X3" s="128">
        <v>4</v>
      </c>
      <c r="Y3" s="128">
        <v>1</v>
      </c>
      <c r="Z3" s="128">
        <v>117</v>
      </c>
      <c r="AA3" s="128">
        <v>9</v>
      </c>
      <c r="AB3" s="128">
        <v>30</v>
      </c>
      <c r="AC3" s="128">
        <v>43</v>
      </c>
      <c r="AD3" s="128">
        <v>32</v>
      </c>
      <c r="AE3" s="128">
        <v>30</v>
      </c>
      <c r="AF3" s="128">
        <v>11</v>
      </c>
      <c r="AG3" s="128">
        <v>185</v>
      </c>
      <c r="AH3" s="128">
        <v>2</v>
      </c>
      <c r="AI3" s="128">
        <v>62</v>
      </c>
      <c r="AJ3" s="128">
        <v>96</v>
      </c>
      <c r="AK3" s="128">
        <v>35</v>
      </c>
      <c r="AL3" s="128">
        <v>419</v>
      </c>
      <c r="AM3" s="128">
        <v>88</v>
      </c>
      <c r="AN3" s="128">
        <v>64</v>
      </c>
      <c r="AO3" s="128">
        <v>688</v>
      </c>
      <c r="AP3" s="128">
        <v>47</v>
      </c>
      <c r="AQ3" s="128">
        <v>0</v>
      </c>
      <c r="AR3" s="128">
        <v>0</v>
      </c>
      <c r="AS3" s="128">
        <v>23</v>
      </c>
      <c r="AT3" s="128">
        <v>591</v>
      </c>
      <c r="AU3" s="128">
        <v>0</v>
      </c>
      <c r="AV3" s="128">
        <v>663</v>
      </c>
    </row>
    <row r="4" spans="1:48" ht="16.8">
      <c r="A4" s="129" t="s">
        <v>873</v>
      </c>
      <c r="B4" s="128">
        <v>8244</v>
      </c>
      <c r="C4" s="128">
        <v>6720</v>
      </c>
      <c r="D4" s="128">
        <v>4399</v>
      </c>
      <c r="E4" s="128">
        <v>3845</v>
      </c>
      <c r="F4" s="128">
        <v>1894</v>
      </c>
      <c r="G4" s="128">
        <v>4760</v>
      </c>
      <c r="H4" s="128">
        <v>827</v>
      </c>
      <c r="I4" s="128">
        <v>763</v>
      </c>
      <c r="J4" s="128">
        <v>4988</v>
      </c>
      <c r="K4" s="128">
        <v>3161</v>
      </c>
      <c r="L4" s="128">
        <v>1713</v>
      </c>
      <c r="M4" s="128">
        <v>8244</v>
      </c>
      <c r="N4" s="128">
        <v>528</v>
      </c>
      <c r="O4" s="128">
        <v>2163</v>
      </c>
      <c r="P4" s="128">
        <v>1110</v>
      </c>
      <c r="Q4" s="128">
        <v>707</v>
      </c>
      <c r="R4" s="128">
        <v>1755</v>
      </c>
      <c r="S4" s="128">
        <v>2703</v>
      </c>
      <c r="T4" s="128">
        <v>561</v>
      </c>
      <c r="U4" s="128">
        <v>1351</v>
      </c>
      <c r="V4" s="128">
        <v>16393</v>
      </c>
      <c r="W4" s="128">
        <v>275</v>
      </c>
      <c r="X4" s="128">
        <v>68</v>
      </c>
      <c r="Y4" s="128">
        <v>54</v>
      </c>
      <c r="Z4" s="128">
        <v>1224</v>
      </c>
      <c r="AA4" s="128">
        <v>184</v>
      </c>
      <c r="AB4" s="128">
        <v>694</v>
      </c>
      <c r="AC4" s="128">
        <v>769</v>
      </c>
      <c r="AD4" s="128">
        <v>431</v>
      </c>
      <c r="AE4" s="128">
        <v>365</v>
      </c>
      <c r="AF4" s="128">
        <v>156</v>
      </c>
      <c r="AG4" s="128">
        <v>1841</v>
      </c>
      <c r="AH4" s="128">
        <v>102</v>
      </c>
      <c r="AI4" s="128">
        <v>839</v>
      </c>
      <c r="AJ4" s="128">
        <v>999</v>
      </c>
      <c r="AK4" s="128">
        <v>510</v>
      </c>
      <c r="AL4" s="128">
        <v>5961</v>
      </c>
      <c r="AM4" s="128">
        <v>709</v>
      </c>
      <c r="AN4" s="128">
        <v>292</v>
      </c>
      <c r="AO4" s="128">
        <v>8244</v>
      </c>
      <c r="AP4" s="128">
        <v>434</v>
      </c>
      <c r="AQ4" s="128">
        <v>0</v>
      </c>
      <c r="AR4" s="128">
        <v>0</v>
      </c>
      <c r="AS4" s="128">
        <v>236</v>
      </c>
      <c r="AT4" s="128">
        <v>7291</v>
      </c>
      <c r="AU4" s="128">
        <v>0</v>
      </c>
      <c r="AV4" s="128">
        <v>7876</v>
      </c>
    </row>
    <row r="5" spans="1:48" ht="16.8">
      <c r="A5" s="129" t="s">
        <v>874</v>
      </c>
      <c r="B5" s="128">
        <v>25</v>
      </c>
      <c r="C5" s="128">
        <v>17</v>
      </c>
      <c r="D5" s="128">
        <v>16</v>
      </c>
      <c r="E5" s="128">
        <v>9</v>
      </c>
      <c r="F5" s="128">
        <v>3</v>
      </c>
      <c r="G5" s="128">
        <v>14</v>
      </c>
      <c r="H5" s="128">
        <v>4</v>
      </c>
      <c r="I5" s="128">
        <v>4</v>
      </c>
      <c r="J5" s="128">
        <v>24</v>
      </c>
      <c r="K5" s="128">
        <v>7</v>
      </c>
      <c r="L5" s="128">
        <v>5</v>
      </c>
      <c r="M5" s="128">
        <v>25</v>
      </c>
      <c r="N5" s="128">
        <v>1</v>
      </c>
      <c r="O5" s="128">
        <v>0</v>
      </c>
      <c r="P5" s="128">
        <v>5</v>
      </c>
      <c r="Q5" s="128">
        <v>3</v>
      </c>
      <c r="R5" s="128">
        <v>6</v>
      </c>
      <c r="S5" s="128">
        <v>5</v>
      </c>
      <c r="T5" s="128">
        <v>2</v>
      </c>
      <c r="U5" s="128">
        <v>4</v>
      </c>
      <c r="V5" s="128">
        <v>56</v>
      </c>
      <c r="W5" s="128">
        <v>3</v>
      </c>
      <c r="X5" s="128">
        <v>0</v>
      </c>
      <c r="Y5" s="128">
        <v>1</v>
      </c>
      <c r="Z5" s="128">
        <v>4</v>
      </c>
      <c r="AA5" s="128">
        <v>1</v>
      </c>
      <c r="AB5" s="128">
        <v>0</v>
      </c>
      <c r="AC5" s="128">
        <v>1</v>
      </c>
      <c r="AD5" s="128">
        <v>3</v>
      </c>
      <c r="AE5" s="128">
        <v>0</v>
      </c>
      <c r="AF5" s="128">
        <v>0</v>
      </c>
      <c r="AG5" s="128">
        <v>4</v>
      </c>
      <c r="AH5" s="128">
        <v>1</v>
      </c>
      <c r="AI5" s="128">
        <v>4</v>
      </c>
      <c r="AJ5" s="128">
        <v>2</v>
      </c>
      <c r="AK5" s="128">
        <v>0</v>
      </c>
      <c r="AL5" s="128">
        <v>18</v>
      </c>
      <c r="AM5" s="128">
        <v>4</v>
      </c>
      <c r="AN5" s="128">
        <v>0</v>
      </c>
      <c r="AO5" s="128">
        <v>25</v>
      </c>
      <c r="AP5" s="128">
        <v>3</v>
      </c>
      <c r="AQ5" s="128">
        <v>0</v>
      </c>
      <c r="AR5" s="128">
        <v>0</v>
      </c>
      <c r="AS5" s="128">
        <v>0</v>
      </c>
      <c r="AT5" s="128">
        <v>20</v>
      </c>
      <c r="AU5" s="128">
        <v>0</v>
      </c>
      <c r="AV5" s="128">
        <v>21</v>
      </c>
    </row>
    <row r="6" spans="1:48" ht="16.8">
      <c r="A6" s="129" t="s">
        <v>875</v>
      </c>
      <c r="B6" s="128">
        <v>77</v>
      </c>
      <c r="C6" s="128">
        <v>64</v>
      </c>
      <c r="D6" s="128">
        <v>43</v>
      </c>
      <c r="E6" s="128">
        <v>34</v>
      </c>
      <c r="F6" s="128">
        <v>20</v>
      </c>
      <c r="G6" s="128">
        <v>42</v>
      </c>
      <c r="H6" s="128">
        <v>8</v>
      </c>
      <c r="I6" s="128">
        <v>7</v>
      </c>
      <c r="J6" s="128">
        <v>61</v>
      </c>
      <c r="K6" s="128">
        <v>23</v>
      </c>
      <c r="L6" s="128">
        <v>8</v>
      </c>
      <c r="M6" s="128">
        <v>77</v>
      </c>
      <c r="N6" s="128">
        <v>6</v>
      </c>
      <c r="O6" s="128">
        <v>0</v>
      </c>
      <c r="P6" s="128">
        <v>6</v>
      </c>
      <c r="Q6" s="128">
        <v>8</v>
      </c>
      <c r="R6" s="128">
        <v>13</v>
      </c>
      <c r="S6" s="128">
        <v>31</v>
      </c>
      <c r="T6" s="128">
        <v>5</v>
      </c>
      <c r="U6" s="128">
        <v>13</v>
      </c>
      <c r="V6" s="128">
        <v>161</v>
      </c>
      <c r="W6" s="128">
        <v>8</v>
      </c>
      <c r="X6" s="128">
        <v>0</v>
      </c>
      <c r="Y6" s="128">
        <v>0</v>
      </c>
      <c r="Z6" s="128">
        <v>11</v>
      </c>
      <c r="AA6" s="128">
        <v>5</v>
      </c>
      <c r="AB6" s="128">
        <v>5</v>
      </c>
      <c r="AC6" s="128">
        <v>3</v>
      </c>
      <c r="AD6" s="128">
        <v>4</v>
      </c>
      <c r="AE6" s="128">
        <v>6</v>
      </c>
      <c r="AF6" s="128">
        <v>5</v>
      </c>
      <c r="AG6" s="128">
        <v>16</v>
      </c>
      <c r="AH6" s="128">
        <v>1</v>
      </c>
      <c r="AI6" s="128">
        <v>3</v>
      </c>
      <c r="AJ6" s="128">
        <v>7</v>
      </c>
      <c r="AK6" s="128">
        <v>4</v>
      </c>
      <c r="AL6" s="128">
        <v>42</v>
      </c>
      <c r="AM6" s="128">
        <v>2</v>
      </c>
      <c r="AN6" s="128">
        <v>4</v>
      </c>
      <c r="AO6" s="128">
        <v>77</v>
      </c>
      <c r="AP6" s="128">
        <v>10</v>
      </c>
      <c r="AQ6" s="128">
        <v>0</v>
      </c>
      <c r="AR6" s="128">
        <v>0</v>
      </c>
      <c r="AS6" s="128">
        <v>2</v>
      </c>
      <c r="AT6" s="128">
        <v>61</v>
      </c>
      <c r="AU6" s="128">
        <v>0</v>
      </c>
      <c r="AV6" s="128">
        <v>75</v>
      </c>
    </row>
    <row r="7" spans="1:48" ht="16.8">
      <c r="A7" s="129" t="s">
        <v>877</v>
      </c>
      <c r="B7" s="128">
        <v>516</v>
      </c>
      <c r="C7" s="128">
        <v>420</v>
      </c>
      <c r="D7" s="128">
        <v>271</v>
      </c>
      <c r="E7" s="128">
        <v>245</v>
      </c>
      <c r="F7" s="128">
        <v>130</v>
      </c>
      <c r="G7" s="128">
        <v>269</v>
      </c>
      <c r="H7" s="128">
        <v>63</v>
      </c>
      <c r="I7" s="128">
        <v>54</v>
      </c>
      <c r="J7" s="128">
        <v>345</v>
      </c>
      <c r="K7" s="128">
        <v>181</v>
      </c>
      <c r="L7" s="128">
        <v>101</v>
      </c>
      <c r="M7" s="128">
        <v>516</v>
      </c>
      <c r="N7" s="128">
        <v>53</v>
      </c>
      <c r="O7" s="128">
        <v>135</v>
      </c>
      <c r="P7" s="128">
        <v>44</v>
      </c>
      <c r="Q7" s="128">
        <v>35</v>
      </c>
      <c r="R7" s="128">
        <v>92</v>
      </c>
      <c r="S7" s="128">
        <v>214</v>
      </c>
      <c r="T7" s="128">
        <v>28</v>
      </c>
      <c r="U7" s="128">
        <v>103</v>
      </c>
      <c r="V7" s="128">
        <v>1042</v>
      </c>
      <c r="W7" s="128">
        <v>37</v>
      </c>
      <c r="X7" s="128">
        <v>7</v>
      </c>
      <c r="Y7" s="128">
        <v>2</v>
      </c>
      <c r="Z7" s="128">
        <v>75</v>
      </c>
      <c r="AA7" s="128">
        <v>10</v>
      </c>
      <c r="AB7" s="128">
        <v>29</v>
      </c>
      <c r="AC7" s="128">
        <v>30</v>
      </c>
      <c r="AD7" s="128">
        <v>74</v>
      </c>
      <c r="AE7" s="128">
        <v>18</v>
      </c>
      <c r="AF7" s="128">
        <v>19</v>
      </c>
      <c r="AG7" s="128">
        <v>112</v>
      </c>
      <c r="AH7" s="128">
        <v>1</v>
      </c>
      <c r="AI7" s="128">
        <v>48</v>
      </c>
      <c r="AJ7" s="128">
        <v>42</v>
      </c>
      <c r="AK7" s="128">
        <v>13</v>
      </c>
      <c r="AL7" s="128">
        <v>319</v>
      </c>
      <c r="AM7" s="128">
        <v>64</v>
      </c>
      <c r="AN7" s="128">
        <v>36</v>
      </c>
      <c r="AO7" s="128">
        <v>516</v>
      </c>
      <c r="AP7" s="128">
        <v>35</v>
      </c>
      <c r="AQ7" s="128">
        <v>0</v>
      </c>
      <c r="AR7" s="128">
        <v>0</v>
      </c>
      <c r="AS7" s="128">
        <v>19</v>
      </c>
      <c r="AT7" s="128">
        <v>443</v>
      </c>
      <c r="AU7" s="128">
        <v>0</v>
      </c>
      <c r="AV7" s="128">
        <v>493</v>
      </c>
    </row>
    <row r="8" spans="1:48" ht="16.8">
      <c r="A8" s="129" t="s">
        <v>878</v>
      </c>
      <c r="B8" s="128">
        <v>82</v>
      </c>
      <c r="C8" s="128">
        <v>60</v>
      </c>
      <c r="D8" s="128">
        <v>44</v>
      </c>
      <c r="E8" s="128">
        <v>38</v>
      </c>
      <c r="F8" s="128">
        <v>23</v>
      </c>
      <c r="G8" s="128">
        <v>44</v>
      </c>
      <c r="H8" s="128">
        <v>6</v>
      </c>
      <c r="I8" s="128">
        <v>9</v>
      </c>
      <c r="J8" s="128">
        <v>66</v>
      </c>
      <c r="K8" s="128">
        <v>22</v>
      </c>
      <c r="L8" s="128">
        <v>8</v>
      </c>
      <c r="M8" s="128">
        <v>82</v>
      </c>
      <c r="N8" s="128">
        <v>10</v>
      </c>
      <c r="O8" s="128">
        <v>0</v>
      </c>
      <c r="P8" s="128">
        <v>3</v>
      </c>
      <c r="Q8" s="128">
        <v>4</v>
      </c>
      <c r="R8" s="128">
        <v>14</v>
      </c>
      <c r="S8" s="128">
        <v>41</v>
      </c>
      <c r="T8" s="128">
        <v>2</v>
      </c>
      <c r="U8" s="128">
        <v>15</v>
      </c>
      <c r="V8" s="128">
        <v>170</v>
      </c>
      <c r="W8" s="128">
        <v>14</v>
      </c>
      <c r="X8" s="128">
        <v>1</v>
      </c>
      <c r="Y8" s="128">
        <v>0</v>
      </c>
      <c r="Z8" s="128">
        <v>5</v>
      </c>
      <c r="AA8" s="128">
        <v>2</v>
      </c>
      <c r="AB8" s="128">
        <v>3</v>
      </c>
      <c r="AC8" s="128">
        <v>11</v>
      </c>
      <c r="AD8" s="128">
        <v>7</v>
      </c>
      <c r="AE8" s="128">
        <v>3</v>
      </c>
      <c r="AF8" s="128">
        <v>1</v>
      </c>
      <c r="AG8" s="128">
        <v>20</v>
      </c>
      <c r="AH8" s="128">
        <v>1</v>
      </c>
      <c r="AI8" s="128">
        <v>3</v>
      </c>
      <c r="AJ8" s="128">
        <v>7</v>
      </c>
      <c r="AK8" s="128">
        <v>0</v>
      </c>
      <c r="AL8" s="128">
        <v>53</v>
      </c>
      <c r="AM8" s="128">
        <v>1</v>
      </c>
      <c r="AN8" s="128">
        <v>8</v>
      </c>
      <c r="AO8" s="128">
        <v>82</v>
      </c>
      <c r="AP8" s="128">
        <v>4</v>
      </c>
      <c r="AQ8" s="128">
        <v>0</v>
      </c>
      <c r="AR8" s="128">
        <v>0</v>
      </c>
      <c r="AS8" s="128">
        <v>4</v>
      </c>
      <c r="AT8" s="128">
        <v>68</v>
      </c>
      <c r="AU8" s="128">
        <v>0</v>
      </c>
      <c r="AV8" s="128">
        <v>78</v>
      </c>
    </row>
    <row r="9" spans="1:48" ht="16.8">
      <c r="A9" s="129" t="s">
        <v>879</v>
      </c>
      <c r="B9" s="128">
        <v>1518</v>
      </c>
      <c r="C9" s="128">
        <v>1181</v>
      </c>
      <c r="D9" s="128">
        <v>785</v>
      </c>
      <c r="E9" s="128">
        <v>733</v>
      </c>
      <c r="F9" s="128">
        <v>281</v>
      </c>
      <c r="G9" s="128">
        <v>886</v>
      </c>
      <c r="H9" s="128">
        <v>170</v>
      </c>
      <c r="I9" s="128">
        <v>181</v>
      </c>
      <c r="J9" s="128">
        <v>988</v>
      </c>
      <c r="K9" s="128">
        <v>498</v>
      </c>
      <c r="L9" s="128">
        <v>296</v>
      </c>
      <c r="M9" s="128">
        <v>1518</v>
      </c>
      <c r="N9" s="128">
        <v>99</v>
      </c>
      <c r="O9" s="128">
        <v>509</v>
      </c>
      <c r="P9" s="128">
        <v>122</v>
      </c>
      <c r="Q9" s="128">
        <v>131</v>
      </c>
      <c r="R9" s="128">
        <v>316</v>
      </c>
      <c r="S9" s="128">
        <v>547</v>
      </c>
      <c r="T9" s="128">
        <v>104</v>
      </c>
      <c r="U9" s="128">
        <v>279</v>
      </c>
      <c r="V9" s="128">
        <v>3004</v>
      </c>
      <c r="W9" s="128">
        <v>36</v>
      </c>
      <c r="X9" s="128">
        <v>11</v>
      </c>
      <c r="Y9" s="128">
        <v>9</v>
      </c>
      <c r="Z9" s="128">
        <v>233</v>
      </c>
      <c r="AA9" s="128">
        <v>27</v>
      </c>
      <c r="AB9" s="128">
        <v>96</v>
      </c>
      <c r="AC9" s="128">
        <v>122</v>
      </c>
      <c r="AD9" s="128">
        <v>156</v>
      </c>
      <c r="AE9" s="128">
        <v>71</v>
      </c>
      <c r="AF9" s="128">
        <v>44</v>
      </c>
      <c r="AG9" s="128">
        <v>299</v>
      </c>
      <c r="AH9" s="128">
        <v>13</v>
      </c>
      <c r="AI9" s="128">
        <v>155</v>
      </c>
      <c r="AJ9" s="128">
        <v>207</v>
      </c>
      <c r="AK9" s="128">
        <v>269</v>
      </c>
      <c r="AL9" s="128">
        <v>518</v>
      </c>
      <c r="AM9" s="128">
        <v>371</v>
      </c>
      <c r="AN9" s="128">
        <v>42</v>
      </c>
      <c r="AO9" s="128">
        <v>1518</v>
      </c>
      <c r="AP9" s="128">
        <v>70</v>
      </c>
      <c r="AQ9" s="128">
        <v>0</v>
      </c>
      <c r="AR9" s="128">
        <v>0</v>
      </c>
      <c r="AS9" s="128">
        <v>48</v>
      </c>
      <c r="AT9" s="128">
        <v>1342</v>
      </c>
      <c r="AU9" s="128">
        <v>0</v>
      </c>
      <c r="AV9" s="128">
        <v>1453</v>
      </c>
    </row>
    <row r="10" spans="1:48" ht="16.8">
      <c r="A10" s="129" t="s">
        <v>880</v>
      </c>
      <c r="B10" s="128">
        <v>279</v>
      </c>
      <c r="C10" s="128">
        <v>211</v>
      </c>
      <c r="D10" s="128">
        <v>155</v>
      </c>
      <c r="E10" s="128">
        <v>124</v>
      </c>
      <c r="F10" s="128">
        <v>55</v>
      </c>
      <c r="G10" s="128">
        <v>145</v>
      </c>
      <c r="H10" s="128">
        <v>37</v>
      </c>
      <c r="I10" s="128">
        <v>42</v>
      </c>
      <c r="J10" s="128">
        <v>245</v>
      </c>
      <c r="K10" s="128">
        <v>21</v>
      </c>
      <c r="L10" s="128">
        <v>13</v>
      </c>
      <c r="M10" s="128">
        <v>279</v>
      </c>
      <c r="N10" s="128">
        <v>36</v>
      </c>
      <c r="O10" s="128">
        <v>0</v>
      </c>
      <c r="P10" s="128">
        <v>35</v>
      </c>
      <c r="Q10" s="128">
        <v>42</v>
      </c>
      <c r="R10" s="128">
        <v>50</v>
      </c>
      <c r="S10" s="128">
        <v>100</v>
      </c>
      <c r="T10" s="128">
        <v>22</v>
      </c>
      <c r="U10" s="128">
        <v>24</v>
      </c>
      <c r="V10" s="128">
        <v>545</v>
      </c>
      <c r="W10" s="128">
        <v>19</v>
      </c>
      <c r="X10" s="128">
        <v>5</v>
      </c>
      <c r="Y10" s="128">
        <v>2</v>
      </c>
      <c r="Z10" s="128">
        <v>48</v>
      </c>
      <c r="AA10" s="128">
        <v>10</v>
      </c>
      <c r="AB10" s="128">
        <v>13</v>
      </c>
      <c r="AC10" s="128">
        <v>25</v>
      </c>
      <c r="AD10" s="128">
        <v>17</v>
      </c>
      <c r="AE10" s="128">
        <v>12</v>
      </c>
      <c r="AF10" s="128">
        <v>4</v>
      </c>
      <c r="AG10" s="128">
        <v>63</v>
      </c>
      <c r="AH10" s="128">
        <v>9</v>
      </c>
      <c r="AI10" s="128">
        <v>23</v>
      </c>
      <c r="AJ10" s="128">
        <v>20</v>
      </c>
      <c r="AK10" s="128">
        <v>5</v>
      </c>
      <c r="AL10" s="128">
        <v>47</v>
      </c>
      <c r="AM10" s="128">
        <v>52</v>
      </c>
      <c r="AN10" s="128">
        <v>7</v>
      </c>
      <c r="AO10" s="128">
        <v>279</v>
      </c>
      <c r="AP10" s="128">
        <v>23</v>
      </c>
      <c r="AQ10" s="128">
        <v>0</v>
      </c>
      <c r="AR10" s="128">
        <v>0</v>
      </c>
      <c r="AS10" s="128">
        <v>9</v>
      </c>
      <c r="AT10" s="128">
        <v>240</v>
      </c>
      <c r="AU10" s="128">
        <v>0</v>
      </c>
      <c r="AV10" s="128">
        <v>265</v>
      </c>
    </row>
    <row r="11" spans="1:48" ht="16.8">
      <c r="A11" s="129" t="s">
        <v>881</v>
      </c>
      <c r="B11" s="128">
        <v>90</v>
      </c>
      <c r="C11" s="128">
        <v>79</v>
      </c>
      <c r="D11" s="128">
        <v>51</v>
      </c>
      <c r="E11" s="128">
        <v>39</v>
      </c>
      <c r="F11" s="128">
        <v>27</v>
      </c>
      <c r="G11" s="128">
        <v>52</v>
      </c>
      <c r="H11" s="128">
        <v>7</v>
      </c>
      <c r="I11" s="128">
        <v>4</v>
      </c>
      <c r="J11" s="128">
        <v>71</v>
      </c>
      <c r="K11" s="128">
        <v>20</v>
      </c>
      <c r="L11" s="128">
        <v>7</v>
      </c>
      <c r="M11" s="128">
        <v>90</v>
      </c>
      <c r="N11" s="128">
        <v>14</v>
      </c>
      <c r="O11" s="128">
        <v>0</v>
      </c>
      <c r="P11" s="128">
        <v>6</v>
      </c>
      <c r="Q11" s="128">
        <v>6</v>
      </c>
      <c r="R11" s="128">
        <v>16</v>
      </c>
      <c r="S11" s="128">
        <v>41</v>
      </c>
      <c r="T11" s="128">
        <v>10</v>
      </c>
      <c r="U11" s="128">
        <v>10</v>
      </c>
      <c r="V11" s="128">
        <v>181</v>
      </c>
      <c r="W11" s="128">
        <v>9</v>
      </c>
      <c r="X11" s="128">
        <v>0</v>
      </c>
      <c r="Y11" s="128">
        <v>0</v>
      </c>
      <c r="Z11" s="128">
        <v>17</v>
      </c>
      <c r="AA11" s="128">
        <v>2</v>
      </c>
      <c r="AB11" s="128">
        <v>3</v>
      </c>
      <c r="AC11" s="128">
        <v>10</v>
      </c>
      <c r="AD11" s="128">
        <v>8</v>
      </c>
      <c r="AE11" s="128">
        <v>4</v>
      </c>
      <c r="AF11" s="128">
        <v>1</v>
      </c>
      <c r="AG11" s="128">
        <v>14</v>
      </c>
      <c r="AH11" s="128">
        <v>1</v>
      </c>
      <c r="AI11" s="128">
        <v>8</v>
      </c>
      <c r="AJ11" s="128">
        <v>12</v>
      </c>
      <c r="AK11" s="128">
        <v>0</v>
      </c>
      <c r="AL11" s="128">
        <v>40</v>
      </c>
      <c r="AM11" s="128">
        <v>4</v>
      </c>
      <c r="AN11" s="128">
        <v>4</v>
      </c>
      <c r="AO11" s="128">
        <v>90</v>
      </c>
      <c r="AP11" s="128">
        <v>7</v>
      </c>
      <c r="AQ11" s="128">
        <v>0</v>
      </c>
      <c r="AR11" s="128">
        <v>0</v>
      </c>
      <c r="AS11" s="128">
        <v>2</v>
      </c>
      <c r="AT11" s="128">
        <v>79</v>
      </c>
      <c r="AU11" s="128">
        <v>0</v>
      </c>
      <c r="AV11" s="128">
        <v>85</v>
      </c>
    </row>
    <row r="12" spans="1:48" ht="16.8">
      <c r="A12" s="129" t="s">
        <v>882</v>
      </c>
      <c r="B12" s="128">
        <v>91</v>
      </c>
      <c r="C12" s="128">
        <v>68</v>
      </c>
      <c r="D12" s="128">
        <v>53</v>
      </c>
      <c r="E12" s="128">
        <v>38</v>
      </c>
      <c r="F12" s="128">
        <v>19</v>
      </c>
      <c r="G12" s="128">
        <v>47</v>
      </c>
      <c r="H12" s="128">
        <v>13</v>
      </c>
      <c r="I12" s="128">
        <v>12</v>
      </c>
      <c r="J12" s="128">
        <v>74</v>
      </c>
      <c r="K12" s="128">
        <v>11</v>
      </c>
      <c r="L12" s="128">
        <v>5</v>
      </c>
      <c r="M12" s="128">
        <v>91</v>
      </c>
      <c r="N12" s="128">
        <v>10</v>
      </c>
      <c r="O12" s="128">
        <v>0</v>
      </c>
      <c r="P12" s="128">
        <v>15</v>
      </c>
      <c r="Q12" s="128">
        <v>6</v>
      </c>
      <c r="R12" s="128">
        <v>9</v>
      </c>
      <c r="S12" s="128">
        <v>42</v>
      </c>
      <c r="T12" s="128">
        <v>6</v>
      </c>
      <c r="U12" s="128">
        <v>12</v>
      </c>
      <c r="V12" s="128">
        <v>176</v>
      </c>
      <c r="W12" s="128">
        <v>6</v>
      </c>
      <c r="X12" s="128">
        <v>3</v>
      </c>
      <c r="Y12" s="128">
        <v>0</v>
      </c>
      <c r="Z12" s="128">
        <v>9</v>
      </c>
      <c r="AA12" s="128">
        <v>0</v>
      </c>
      <c r="AB12" s="128">
        <v>7</v>
      </c>
      <c r="AC12" s="128">
        <v>7</v>
      </c>
      <c r="AD12" s="128">
        <v>12</v>
      </c>
      <c r="AE12" s="128">
        <v>5</v>
      </c>
      <c r="AF12" s="128">
        <v>1</v>
      </c>
      <c r="AG12" s="128">
        <v>18</v>
      </c>
      <c r="AH12" s="128">
        <v>1</v>
      </c>
      <c r="AI12" s="128">
        <v>11</v>
      </c>
      <c r="AJ12" s="128">
        <v>9</v>
      </c>
      <c r="AK12" s="128">
        <v>2</v>
      </c>
      <c r="AL12" s="128">
        <v>20</v>
      </c>
      <c r="AM12" s="128">
        <v>5</v>
      </c>
      <c r="AN12" s="128">
        <v>5</v>
      </c>
      <c r="AO12" s="128">
        <v>91</v>
      </c>
      <c r="AP12" s="128">
        <v>5</v>
      </c>
      <c r="AQ12" s="128">
        <v>0</v>
      </c>
      <c r="AR12" s="128">
        <v>0</v>
      </c>
      <c r="AS12" s="128">
        <v>3</v>
      </c>
      <c r="AT12" s="128">
        <v>79</v>
      </c>
      <c r="AU12" s="128">
        <v>0</v>
      </c>
      <c r="AV12" s="128">
        <v>86</v>
      </c>
    </row>
    <row r="13" spans="1:48" ht="16.8">
      <c r="A13" s="129" t="s">
        <v>883</v>
      </c>
      <c r="B13" s="128">
        <v>175</v>
      </c>
      <c r="C13" s="128">
        <v>134</v>
      </c>
      <c r="D13" s="128">
        <v>89</v>
      </c>
      <c r="E13" s="128">
        <v>86</v>
      </c>
      <c r="F13" s="128">
        <v>25</v>
      </c>
      <c r="G13" s="128">
        <v>95</v>
      </c>
      <c r="H13" s="128">
        <v>26</v>
      </c>
      <c r="I13" s="128">
        <v>29</v>
      </c>
      <c r="J13" s="128">
        <v>101</v>
      </c>
      <c r="K13" s="128">
        <v>65</v>
      </c>
      <c r="L13" s="128">
        <v>42</v>
      </c>
      <c r="M13" s="128">
        <v>175</v>
      </c>
      <c r="N13" s="128">
        <v>20</v>
      </c>
      <c r="O13" s="128">
        <v>0</v>
      </c>
      <c r="P13" s="128">
        <v>25</v>
      </c>
      <c r="Q13" s="128">
        <v>17</v>
      </c>
      <c r="R13" s="128">
        <v>36</v>
      </c>
      <c r="S13" s="128">
        <v>55</v>
      </c>
      <c r="T13" s="128">
        <v>19</v>
      </c>
      <c r="U13" s="128">
        <v>21</v>
      </c>
      <c r="V13" s="128">
        <v>341</v>
      </c>
      <c r="W13" s="128">
        <v>14</v>
      </c>
      <c r="X13" s="128">
        <v>1</v>
      </c>
      <c r="Y13" s="128">
        <v>4</v>
      </c>
      <c r="Z13" s="128">
        <v>37</v>
      </c>
      <c r="AA13" s="128">
        <v>6</v>
      </c>
      <c r="AB13" s="128">
        <v>8</v>
      </c>
      <c r="AC13" s="128">
        <v>15</v>
      </c>
      <c r="AD13" s="128">
        <v>13</v>
      </c>
      <c r="AE13" s="128">
        <v>6</v>
      </c>
      <c r="AF13" s="128">
        <v>2</v>
      </c>
      <c r="AG13" s="128">
        <v>34</v>
      </c>
      <c r="AH13" s="128">
        <v>5</v>
      </c>
      <c r="AI13" s="128">
        <v>16</v>
      </c>
      <c r="AJ13" s="128">
        <v>10</v>
      </c>
      <c r="AK13" s="128">
        <v>8</v>
      </c>
      <c r="AL13" s="128">
        <v>110</v>
      </c>
      <c r="AM13" s="128">
        <v>22</v>
      </c>
      <c r="AN13" s="128">
        <v>4</v>
      </c>
      <c r="AO13" s="128">
        <v>175</v>
      </c>
      <c r="AP13" s="128">
        <v>10</v>
      </c>
      <c r="AQ13" s="128">
        <v>0</v>
      </c>
      <c r="AR13" s="128">
        <v>0</v>
      </c>
      <c r="AS13" s="128">
        <v>9</v>
      </c>
      <c r="AT13" s="128">
        <v>155</v>
      </c>
      <c r="AU13" s="128">
        <v>0</v>
      </c>
      <c r="AV13" s="128">
        <v>168</v>
      </c>
    </row>
    <row r="14" spans="1:48" ht="16.8">
      <c r="A14" s="129" t="s">
        <v>884</v>
      </c>
      <c r="B14" s="128">
        <v>91</v>
      </c>
      <c r="C14" s="128">
        <v>74</v>
      </c>
      <c r="D14" s="128">
        <v>49</v>
      </c>
      <c r="E14" s="128">
        <v>42</v>
      </c>
      <c r="F14" s="128">
        <v>20</v>
      </c>
      <c r="G14" s="128">
        <v>47</v>
      </c>
      <c r="H14" s="128">
        <v>16</v>
      </c>
      <c r="I14" s="128">
        <v>8</v>
      </c>
      <c r="J14" s="128">
        <v>58</v>
      </c>
      <c r="K14" s="128">
        <v>38</v>
      </c>
      <c r="L14" s="128">
        <v>18</v>
      </c>
      <c r="M14" s="128">
        <v>91</v>
      </c>
      <c r="N14" s="128">
        <v>13</v>
      </c>
      <c r="O14" s="128">
        <v>0</v>
      </c>
      <c r="P14" s="128">
        <v>8</v>
      </c>
      <c r="Q14" s="128">
        <v>9</v>
      </c>
      <c r="R14" s="128">
        <v>12</v>
      </c>
      <c r="S14" s="128">
        <v>42</v>
      </c>
      <c r="T14" s="128">
        <v>5</v>
      </c>
      <c r="U14" s="128">
        <v>15</v>
      </c>
      <c r="V14" s="128">
        <v>187</v>
      </c>
      <c r="W14" s="128">
        <v>9</v>
      </c>
      <c r="X14" s="128">
        <v>1</v>
      </c>
      <c r="Y14" s="128">
        <v>0</v>
      </c>
      <c r="Z14" s="128">
        <v>14</v>
      </c>
      <c r="AA14" s="128">
        <v>1</v>
      </c>
      <c r="AB14" s="128">
        <v>3</v>
      </c>
      <c r="AC14" s="128">
        <v>6</v>
      </c>
      <c r="AD14" s="128">
        <v>5</v>
      </c>
      <c r="AE14" s="128">
        <v>2</v>
      </c>
      <c r="AF14" s="128">
        <v>5</v>
      </c>
      <c r="AG14" s="128">
        <v>21</v>
      </c>
      <c r="AH14" s="128">
        <v>3</v>
      </c>
      <c r="AI14" s="128">
        <v>7</v>
      </c>
      <c r="AJ14" s="128">
        <v>13</v>
      </c>
      <c r="AK14" s="128">
        <v>8</v>
      </c>
      <c r="AL14" s="128">
        <v>60</v>
      </c>
      <c r="AM14" s="128">
        <v>8</v>
      </c>
      <c r="AN14" s="128">
        <v>3</v>
      </c>
      <c r="AO14" s="128">
        <v>91</v>
      </c>
      <c r="AP14" s="128">
        <v>4</v>
      </c>
      <c r="AQ14" s="128">
        <v>0</v>
      </c>
      <c r="AR14" s="128">
        <v>0</v>
      </c>
      <c r="AS14" s="128">
        <v>4</v>
      </c>
      <c r="AT14" s="128">
        <v>80</v>
      </c>
      <c r="AU14" s="128">
        <v>0</v>
      </c>
      <c r="AV14" s="128">
        <v>85</v>
      </c>
    </row>
    <row r="15" spans="1:48" ht="16.8">
      <c r="A15" s="129" t="s">
        <v>885</v>
      </c>
      <c r="B15" s="128">
        <v>4087</v>
      </c>
      <c r="C15" s="128">
        <v>3238</v>
      </c>
      <c r="D15" s="128">
        <v>2154</v>
      </c>
      <c r="E15" s="128">
        <v>1933</v>
      </c>
      <c r="F15" s="128">
        <v>814</v>
      </c>
      <c r="G15" s="128">
        <v>2306</v>
      </c>
      <c r="H15" s="128">
        <v>481</v>
      </c>
      <c r="I15" s="128">
        <v>486</v>
      </c>
      <c r="J15" s="128">
        <v>2394</v>
      </c>
      <c r="K15" s="128">
        <v>1669</v>
      </c>
      <c r="L15" s="128">
        <v>947</v>
      </c>
      <c r="M15" s="128">
        <v>4087</v>
      </c>
      <c r="N15" s="128">
        <v>449</v>
      </c>
      <c r="O15" s="128">
        <v>1166</v>
      </c>
      <c r="P15" s="128">
        <v>628</v>
      </c>
      <c r="Q15" s="128">
        <v>322</v>
      </c>
      <c r="R15" s="128">
        <v>677</v>
      </c>
      <c r="S15" s="128">
        <v>1333</v>
      </c>
      <c r="T15" s="128">
        <v>271</v>
      </c>
      <c r="U15" s="128">
        <v>831</v>
      </c>
      <c r="V15" s="128">
        <v>8150</v>
      </c>
      <c r="W15" s="128">
        <v>195</v>
      </c>
      <c r="X15" s="128">
        <v>59</v>
      </c>
      <c r="Y15" s="128">
        <v>26</v>
      </c>
      <c r="Z15" s="128">
        <v>604</v>
      </c>
      <c r="AA15" s="128">
        <v>80</v>
      </c>
      <c r="AB15" s="128">
        <v>289</v>
      </c>
      <c r="AC15" s="128">
        <v>383</v>
      </c>
      <c r="AD15" s="128">
        <v>223</v>
      </c>
      <c r="AE15" s="128">
        <v>156</v>
      </c>
      <c r="AF15" s="128">
        <v>96</v>
      </c>
      <c r="AG15" s="128">
        <v>948</v>
      </c>
      <c r="AH15" s="128">
        <v>64</v>
      </c>
      <c r="AI15" s="128">
        <v>396</v>
      </c>
      <c r="AJ15" s="128">
        <v>462</v>
      </c>
      <c r="AK15" s="128">
        <v>185</v>
      </c>
      <c r="AL15" s="128">
        <v>2829</v>
      </c>
      <c r="AM15" s="128">
        <v>438</v>
      </c>
      <c r="AN15" s="128">
        <v>121</v>
      </c>
      <c r="AO15" s="128">
        <v>4087</v>
      </c>
      <c r="AP15" s="128">
        <v>223</v>
      </c>
      <c r="AQ15" s="128">
        <v>0</v>
      </c>
      <c r="AR15" s="128">
        <v>0</v>
      </c>
      <c r="AS15" s="128">
        <v>130</v>
      </c>
      <c r="AT15" s="128">
        <v>3580</v>
      </c>
      <c r="AU15" s="128">
        <v>0</v>
      </c>
      <c r="AV15" s="128">
        <v>3897</v>
      </c>
    </row>
    <row r="16" spans="1:48" ht="16.8">
      <c r="A16" s="129" t="s">
        <v>886</v>
      </c>
      <c r="B16" s="128">
        <v>247</v>
      </c>
      <c r="C16" s="128">
        <v>209</v>
      </c>
      <c r="D16" s="128">
        <v>112</v>
      </c>
      <c r="E16" s="128">
        <v>135</v>
      </c>
      <c r="F16" s="128">
        <v>52</v>
      </c>
      <c r="G16" s="128">
        <v>138</v>
      </c>
      <c r="H16" s="128">
        <v>29</v>
      </c>
      <c r="I16" s="128">
        <v>28</v>
      </c>
      <c r="J16" s="128">
        <v>175</v>
      </c>
      <c r="K16" s="128">
        <v>85</v>
      </c>
      <c r="L16" s="128">
        <v>42</v>
      </c>
      <c r="M16" s="128">
        <v>247</v>
      </c>
      <c r="N16" s="128">
        <v>22</v>
      </c>
      <c r="O16" s="128">
        <v>72</v>
      </c>
      <c r="P16" s="128">
        <v>16</v>
      </c>
      <c r="Q16" s="128">
        <v>20</v>
      </c>
      <c r="R16" s="128">
        <v>49</v>
      </c>
      <c r="S16" s="128">
        <v>104</v>
      </c>
      <c r="T16" s="128">
        <v>22</v>
      </c>
      <c r="U16" s="128">
        <v>35</v>
      </c>
      <c r="V16" s="128">
        <v>507</v>
      </c>
      <c r="W16" s="128">
        <v>19</v>
      </c>
      <c r="X16" s="128">
        <v>2</v>
      </c>
      <c r="Y16" s="128">
        <v>2</v>
      </c>
      <c r="Z16" s="128">
        <v>51</v>
      </c>
      <c r="AA16" s="128">
        <v>2</v>
      </c>
      <c r="AB16" s="128">
        <v>11</v>
      </c>
      <c r="AC16" s="128">
        <v>25</v>
      </c>
      <c r="AD16" s="128">
        <v>11</v>
      </c>
      <c r="AE16" s="128">
        <v>12</v>
      </c>
      <c r="AF16" s="128">
        <v>3</v>
      </c>
      <c r="AG16" s="128">
        <v>52</v>
      </c>
      <c r="AH16" s="128">
        <v>1</v>
      </c>
      <c r="AI16" s="128">
        <v>17</v>
      </c>
      <c r="AJ16" s="128">
        <v>35</v>
      </c>
      <c r="AK16" s="128">
        <v>4</v>
      </c>
      <c r="AL16" s="128">
        <v>137</v>
      </c>
      <c r="AM16" s="128">
        <v>34</v>
      </c>
      <c r="AN16" s="128">
        <v>22</v>
      </c>
      <c r="AO16" s="128">
        <v>247</v>
      </c>
      <c r="AP16" s="128">
        <v>13</v>
      </c>
      <c r="AQ16" s="128">
        <v>0</v>
      </c>
      <c r="AR16" s="128">
        <v>0</v>
      </c>
      <c r="AS16" s="128">
        <v>13</v>
      </c>
      <c r="AT16" s="128">
        <v>211</v>
      </c>
      <c r="AU16" s="128">
        <v>0</v>
      </c>
      <c r="AV16" s="128">
        <v>230</v>
      </c>
    </row>
    <row r="17" spans="1:48" ht="16.8">
      <c r="A17" s="129" t="s">
        <v>887</v>
      </c>
      <c r="B17" s="128">
        <v>105</v>
      </c>
      <c r="C17" s="128">
        <v>86</v>
      </c>
      <c r="D17" s="128">
        <v>63</v>
      </c>
      <c r="E17" s="128">
        <v>42</v>
      </c>
      <c r="F17" s="128">
        <v>18</v>
      </c>
      <c r="G17" s="128">
        <v>53</v>
      </c>
      <c r="H17" s="128">
        <v>12</v>
      </c>
      <c r="I17" s="128">
        <v>22</v>
      </c>
      <c r="J17" s="128">
        <v>76</v>
      </c>
      <c r="K17" s="128">
        <v>29</v>
      </c>
      <c r="L17" s="128">
        <v>19</v>
      </c>
      <c r="M17" s="128">
        <v>105</v>
      </c>
      <c r="N17" s="128">
        <v>5</v>
      </c>
      <c r="O17" s="128">
        <v>0</v>
      </c>
      <c r="P17" s="128">
        <v>16</v>
      </c>
      <c r="Q17" s="128">
        <v>3</v>
      </c>
      <c r="R17" s="128">
        <v>20</v>
      </c>
      <c r="S17" s="128">
        <v>38</v>
      </c>
      <c r="T17" s="128">
        <v>8</v>
      </c>
      <c r="U17" s="128">
        <v>14</v>
      </c>
      <c r="V17" s="128">
        <v>210</v>
      </c>
      <c r="W17" s="128">
        <v>16</v>
      </c>
      <c r="X17" s="128">
        <v>1</v>
      </c>
      <c r="Y17" s="128">
        <v>0</v>
      </c>
      <c r="Z17" s="128">
        <v>10</v>
      </c>
      <c r="AA17" s="128">
        <v>3</v>
      </c>
      <c r="AB17" s="128">
        <v>6</v>
      </c>
      <c r="AC17" s="128">
        <v>5</v>
      </c>
      <c r="AD17" s="128">
        <v>13</v>
      </c>
      <c r="AE17" s="128">
        <v>5</v>
      </c>
      <c r="AF17" s="128">
        <v>4</v>
      </c>
      <c r="AG17" s="128">
        <v>18</v>
      </c>
      <c r="AH17" s="128">
        <v>0</v>
      </c>
      <c r="AI17" s="128">
        <v>5</v>
      </c>
      <c r="AJ17" s="128">
        <v>9</v>
      </c>
      <c r="AK17" s="128">
        <v>0</v>
      </c>
      <c r="AL17" s="128">
        <v>56</v>
      </c>
      <c r="AM17" s="128">
        <v>10</v>
      </c>
      <c r="AN17" s="128">
        <v>5</v>
      </c>
      <c r="AO17" s="128">
        <v>105</v>
      </c>
      <c r="AP17" s="128">
        <v>7</v>
      </c>
      <c r="AQ17" s="128">
        <v>0</v>
      </c>
      <c r="AR17" s="128">
        <v>0</v>
      </c>
      <c r="AS17" s="128">
        <v>3</v>
      </c>
      <c r="AT17" s="128">
        <v>93</v>
      </c>
      <c r="AU17" s="128">
        <v>0</v>
      </c>
      <c r="AV17" s="128">
        <v>97</v>
      </c>
    </row>
    <row r="18" spans="1:48" ht="16.8">
      <c r="A18" s="129" t="s">
        <v>888</v>
      </c>
      <c r="B18" s="128">
        <v>473</v>
      </c>
      <c r="C18" s="128">
        <v>351</v>
      </c>
      <c r="D18" s="128">
        <v>232</v>
      </c>
      <c r="E18" s="128">
        <v>241</v>
      </c>
      <c r="F18" s="128">
        <v>135</v>
      </c>
      <c r="G18" s="128">
        <v>260</v>
      </c>
      <c r="H18" s="128">
        <v>38</v>
      </c>
      <c r="I18" s="128">
        <v>40</v>
      </c>
      <c r="J18" s="128">
        <v>379</v>
      </c>
      <c r="K18" s="128">
        <v>90</v>
      </c>
      <c r="L18" s="128">
        <v>49</v>
      </c>
      <c r="M18" s="128">
        <v>473</v>
      </c>
      <c r="N18" s="128">
        <v>51</v>
      </c>
      <c r="O18" s="128">
        <v>98</v>
      </c>
      <c r="P18" s="128">
        <v>52</v>
      </c>
      <c r="Q18" s="128">
        <v>36</v>
      </c>
      <c r="R18" s="128">
        <v>90</v>
      </c>
      <c r="S18" s="128">
        <v>188</v>
      </c>
      <c r="T18" s="128">
        <v>24</v>
      </c>
      <c r="U18" s="128">
        <v>75</v>
      </c>
      <c r="V18" s="128">
        <v>942</v>
      </c>
      <c r="W18" s="128">
        <v>35</v>
      </c>
      <c r="X18" s="128">
        <v>4</v>
      </c>
      <c r="Y18" s="128">
        <v>1</v>
      </c>
      <c r="Z18" s="128">
        <v>74</v>
      </c>
      <c r="AA18" s="128">
        <v>11</v>
      </c>
      <c r="AB18" s="128">
        <v>28</v>
      </c>
      <c r="AC18" s="128">
        <v>36</v>
      </c>
      <c r="AD18" s="128">
        <v>35</v>
      </c>
      <c r="AE18" s="128">
        <v>18</v>
      </c>
      <c r="AF18" s="128">
        <v>9</v>
      </c>
      <c r="AG18" s="128">
        <v>101</v>
      </c>
      <c r="AH18" s="128">
        <v>1</v>
      </c>
      <c r="AI18" s="128">
        <v>39</v>
      </c>
      <c r="AJ18" s="128">
        <v>56</v>
      </c>
      <c r="AK18" s="128">
        <v>2</v>
      </c>
      <c r="AL18" s="128">
        <v>213</v>
      </c>
      <c r="AM18" s="128">
        <v>15</v>
      </c>
      <c r="AN18" s="128">
        <v>18</v>
      </c>
      <c r="AO18" s="128">
        <v>473</v>
      </c>
      <c r="AP18" s="128">
        <v>36</v>
      </c>
      <c r="AQ18" s="128">
        <v>0</v>
      </c>
      <c r="AR18" s="128">
        <v>0</v>
      </c>
      <c r="AS18" s="128">
        <v>20</v>
      </c>
      <c r="AT18" s="128">
        <v>389</v>
      </c>
      <c r="AU18" s="128">
        <v>0</v>
      </c>
      <c r="AV18" s="128">
        <v>429</v>
      </c>
    </row>
    <row r="19" spans="1:48" ht="16.8">
      <c r="A19" s="129" t="s">
        <v>889</v>
      </c>
      <c r="B19" s="128">
        <v>116</v>
      </c>
      <c r="C19" s="128">
        <v>84</v>
      </c>
      <c r="D19" s="128">
        <v>59</v>
      </c>
      <c r="E19" s="128">
        <v>57</v>
      </c>
      <c r="F19" s="128">
        <v>25</v>
      </c>
      <c r="G19" s="128">
        <v>62</v>
      </c>
      <c r="H19" s="128">
        <v>20</v>
      </c>
      <c r="I19" s="128">
        <v>9</v>
      </c>
      <c r="J19" s="128">
        <v>82</v>
      </c>
      <c r="K19" s="128">
        <v>33</v>
      </c>
      <c r="L19" s="128">
        <v>20</v>
      </c>
      <c r="M19" s="128">
        <v>116</v>
      </c>
      <c r="N19" s="128">
        <v>7</v>
      </c>
      <c r="O19" s="128">
        <v>0</v>
      </c>
      <c r="P19" s="128">
        <v>11</v>
      </c>
      <c r="Q19" s="128">
        <v>9</v>
      </c>
      <c r="R19" s="128">
        <v>25</v>
      </c>
      <c r="S19" s="128">
        <v>45</v>
      </c>
      <c r="T19" s="128">
        <v>4</v>
      </c>
      <c r="U19" s="128">
        <v>13</v>
      </c>
      <c r="V19" s="128">
        <v>231</v>
      </c>
      <c r="W19" s="128">
        <v>7</v>
      </c>
      <c r="X19" s="128">
        <v>1</v>
      </c>
      <c r="Y19" s="128">
        <v>1</v>
      </c>
      <c r="Z19" s="128">
        <v>15</v>
      </c>
      <c r="AA19" s="128">
        <v>5</v>
      </c>
      <c r="AB19" s="128">
        <v>8</v>
      </c>
      <c r="AC19" s="128">
        <v>7</v>
      </c>
      <c r="AD19" s="128">
        <v>12</v>
      </c>
      <c r="AE19" s="128">
        <v>4</v>
      </c>
      <c r="AF19" s="128">
        <v>2</v>
      </c>
      <c r="AG19" s="128">
        <v>18</v>
      </c>
      <c r="AH19" s="128">
        <v>0</v>
      </c>
      <c r="AI19" s="128">
        <v>11</v>
      </c>
      <c r="AJ19" s="128">
        <v>14</v>
      </c>
      <c r="AK19" s="128">
        <v>2</v>
      </c>
      <c r="AL19" s="128">
        <v>57</v>
      </c>
      <c r="AM19" s="128">
        <v>22</v>
      </c>
      <c r="AN19" s="128">
        <v>6</v>
      </c>
      <c r="AO19" s="128">
        <v>116</v>
      </c>
      <c r="AP19" s="128">
        <v>3</v>
      </c>
      <c r="AQ19" s="128">
        <v>0</v>
      </c>
      <c r="AR19" s="128">
        <v>0</v>
      </c>
      <c r="AS19" s="128">
        <v>5</v>
      </c>
      <c r="AT19" s="128">
        <v>107</v>
      </c>
      <c r="AU19" s="128">
        <v>0</v>
      </c>
      <c r="AV19" s="128">
        <v>109</v>
      </c>
    </row>
    <row r="20" spans="1:48" ht="16.8">
      <c r="A20" s="129" t="s">
        <v>890</v>
      </c>
      <c r="B20" s="128">
        <v>432</v>
      </c>
      <c r="C20" s="128">
        <v>343</v>
      </c>
      <c r="D20" s="128">
        <v>228</v>
      </c>
      <c r="E20" s="128">
        <v>204</v>
      </c>
      <c r="F20" s="128">
        <v>100</v>
      </c>
      <c r="G20" s="128">
        <v>228</v>
      </c>
      <c r="H20" s="128">
        <v>51</v>
      </c>
      <c r="I20" s="128">
        <v>53</v>
      </c>
      <c r="J20" s="128">
        <v>328</v>
      </c>
      <c r="K20" s="128">
        <v>109</v>
      </c>
      <c r="L20" s="128">
        <v>56</v>
      </c>
      <c r="M20" s="128">
        <v>432</v>
      </c>
      <c r="N20" s="128">
        <v>33</v>
      </c>
      <c r="O20" s="128">
        <v>52</v>
      </c>
      <c r="P20" s="128">
        <v>20</v>
      </c>
      <c r="Q20" s="128">
        <v>31</v>
      </c>
      <c r="R20" s="128">
        <v>84</v>
      </c>
      <c r="S20" s="128">
        <v>189</v>
      </c>
      <c r="T20" s="128">
        <v>37</v>
      </c>
      <c r="U20" s="128">
        <v>65</v>
      </c>
      <c r="V20" s="128">
        <v>869</v>
      </c>
      <c r="W20" s="128">
        <v>37</v>
      </c>
      <c r="X20" s="128">
        <v>4</v>
      </c>
      <c r="Y20" s="128">
        <v>5</v>
      </c>
      <c r="Z20" s="128">
        <v>75</v>
      </c>
      <c r="AA20" s="128">
        <v>16</v>
      </c>
      <c r="AB20" s="128">
        <v>22</v>
      </c>
      <c r="AC20" s="128">
        <v>30</v>
      </c>
      <c r="AD20" s="128">
        <v>39</v>
      </c>
      <c r="AE20" s="128">
        <v>15</v>
      </c>
      <c r="AF20" s="128">
        <v>4</v>
      </c>
      <c r="AG20" s="128">
        <v>89</v>
      </c>
      <c r="AH20" s="128">
        <v>6</v>
      </c>
      <c r="AI20" s="128">
        <v>33</v>
      </c>
      <c r="AJ20" s="128">
        <v>44</v>
      </c>
      <c r="AK20" s="128">
        <v>0</v>
      </c>
      <c r="AL20" s="128">
        <v>229</v>
      </c>
      <c r="AM20" s="128">
        <v>60</v>
      </c>
      <c r="AN20" s="128">
        <v>29</v>
      </c>
      <c r="AO20" s="128">
        <v>432</v>
      </c>
      <c r="AP20" s="128">
        <v>35</v>
      </c>
      <c r="AQ20" s="128">
        <v>0</v>
      </c>
      <c r="AR20" s="128">
        <v>0</v>
      </c>
      <c r="AS20" s="128">
        <v>16</v>
      </c>
      <c r="AT20" s="128">
        <v>367</v>
      </c>
      <c r="AU20" s="128">
        <v>0</v>
      </c>
      <c r="AV20" s="128">
        <v>403</v>
      </c>
    </row>
    <row r="21" spans="1:48" ht="16.8">
      <c r="A21" s="129" t="s">
        <v>891</v>
      </c>
      <c r="B21" s="128">
        <v>335</v>
      </c>
      <c r="C21" s="128">
        <v>251</v>
      </c>
      <c r="D21" s="128">
        <v>178</v>
      </c>
      <c r="E21" s="128">
        <v>157</v>
      </c>
      <c r="F21" s="128">
        <v>59</v>
      </c>
      <c r="G21" s="128">
        <v>189</v>
      </c>
      <c r="H21" s="128">
        <v>31</v>
      </c>
      <c r="I21" s="128">
        <v>56</v>
      </c>
      <c r="J21" s="128">
        <v>229</v>
      </c>
      <c r="K21" s="128">
        <v>101</v>
      </c>
      <c r="L21" s="128">
        <v>51</v>
      </c>
      <c r="M21" s="128">
        <v>335</v>
      </c>
      <c r="N21" s="128">
        <v>18</v>
      </c>
      <c r="O21" s="128">
        <v>0</v>
      </c>
      <c r="P21" s="128">
        <v>28</v>
      </c>
      <c r="Q21" s="128">
        <v>33</v>
      </c>
      <c r="R21" s="128">
        <v>65</v>
      </c>
      <c r="S21" s="128">
        <v>137</v>
      </c>
      <c r="T21" s="128">
        <v>25</v>
      </c>
      <c r="U21" s="128">
        <v>43</v>
      </c>
      <c r="V21" s="128">
        <v>665</v>
      </c>
      <c r="W21" s="128">
        <v>28</v>
      </c>
      <c r="X21" s="128">
        <v>1</v>
      </c>
      <c r="Y21" s="128">
        <v>3</v>
      </c>
      <c r="Z21" s="128">
        <v>50</v>
      </c>
      <c r="AA21" s="128">
        <v>9</v>
      </c>
      <c r="AB21" s="128">
        <v>23</v>
      </c>
      <c r="AC21" s="128">
        <v>25</v>
      </c>
      <c r="AD21" s="128">
        <v>38</v>
      </c>
      <c r="AE21" s="128">
        <v>22</v>
      </c>
      <c r="AF21" s="128">
        <v>10</v>
      </c>
      <c r="AG21" s="128">
        <v>57</v>
      </c>
      <c r="AH21" s="128">
        <v>4</v>
      </c>
      <c r="AI21" s="128">
        <v>29</v>
      </c>
      <c r="AJ21" s="128">
        <v>27</v>
      </c>
      <c r="AK21" s="128">
        <v>8</v>
      </c>
      <c r="AL21" s="128">
        <v>184</v>
      </c>
      <c r="AM21" s="128">
        <v>67</v>
      </c>
      <c r="AN21" s="128">
        <v>24</v>
      </c>
      <c r="AO21" s="128">
        <v>335</v>
      </c>
      <c r="AP21" s="128">
        <v>21</v>
      </c>
      <c r="AQ21" s="128">
        <v>0</v>
      </c>
      <c r="AR21" s="128">
        <v>0</v>
      </c>
      <c r="AS21" s="128">
        <v>14</v>
      </c>
      <c r="AT21" s="128">
        <v>288</v>
      </c>
      <c r="AU21" s="128">
        <v>0</v>
      </c>
      <c r="AV21" s="128">
        <v>320</v>
      </c>
    </row>
    <row r="22" spans="1:48" ht="16.8">
      <c r="A22" s="129" t="s">
        <v>892</v>
      </c>
      <c r="B22" s="128">
        <v>107</v>
      </c>
      <c r="C22" s="128">
        <v>74</v>
      </c>
      <c r="D22" s="128">
        <v>57</v>
      </c>
      <c r="E22" s="128">
        <v>50</v>
      </c>
      <c r="F22" s="128">
        <v>24</v>
      </c>
      <c r="G22" s="128">
        <v>57</v>
      </c>
      <c r="H22" s="128">
        <v>11</v>
      </c>
      <c r="I22" s="128">
        <v>15</v>
      </c>
      <c r="J22" s="128">
        <v>68</v>
      </c>
      <c r="K22" s="128">
        <v>37</v>
      </c>
      <c r="L22" s="128">
        <v>18</v>
      </c>
      <c r="M22" s="128">
        <v>107</v>
      </c>
      <c r="N22" s="128">
        <v>9</v>
      </c>
      <c r="O22" s="128">
        <v>0</v>
      </c>
      <c r="P22" s="128">
        <v>18</v>
      </c>
      <c r="Q22" s="128">
        <v>10</v>
      </c>
      <c r="R22" s="128">
        <v>18</v>
      </c>
      <c r="S22" s="128">
        <v>46</v>
      </c>
      <c r="T22" s="128">
        <v>3</v>
      </c>
      <c r="U22" s="128">
        <v>12</v>
      </c>
      <c r="V22" s="128">
        <v>212</v>
      </c>
      <c r="W22" s="128">
        <v>6</v>
      </c>
      <c r="X22" s="128">
        <v>3</v>
      </c>
      <c r="Y22" s="128">
        <v>0</v>
      </c>
      <c r="Z22" s="128">
        <v>10</v>
      </c>
      <c r="AA22" s="128">
        <v>1</v>
      </c>
      <c r="AB22" s="128">
        <v>7</v>
      </c>
      <c r="AC22" s="128">
        <v>4</v>
      </c>
      <c r="AD22" s="128">
        <v>14</v>
      </c>
      <c r="AE22" s="128">
        <v>6</v>
      </c>
      <c r="AF22" s="128">
        <v>4</v>
      </c>
      <c r="AG22" s="128">
        <v>23</v>
      </c>
      <c r="AH22" s="128">
        <v>1</v>
      </c>
      <c r="AI22" s="128">
        <v>18</v>
      </c>
      <c r="AJ22" s="128">
        <v>5</v>
      </c>
      <c r="AK22" s="128">
        <v>15</v>
      </c>
      <c r="AL22" s="128">
        <v>50</v>
      </c>
      <c r="AM22" s="128">
        <v>25</v>
      </c>
      <c r="AN22" s="128">
        <v>2</v>
      </c>
      <c r="AO22" s="128">
        <v>107</v>
      </c>
      <c r="AP22" s="128">
        <v>4</v>
      </c>
      <c r="AQ22" s="128">
        <v>0</v>
      </c>
      <c r="AR22" s="128">
        <v>0</v>
      </c>
      <c r="AS22" s="128">
        <v>7</v>
      </c>
      <c r="AT22" s="128">
        <v>89</v>
      </c>
      <c r="AU22" s="128">
        <v>0</v>
      </c>
      <c r="AV22" s="128">
        <v>100</v>
      </c>
    </row>
    <row r="23" spans="1:48" ht="16.8">
      <c r="A23" s="129" t="s">
        <v>893</v>
      </c>
      <c r="B23" s="128">
        <v>76</v>
      </c>
      <c r="C23" s="128">
        <v>62</v>
      </c>
      <c r="D23" s="128">
        <v>39</v>
      </c>
      <c r="E23" s="128">
        <v>37</v>
      </c>
      <c r="F23" s="128">
        <v>18</v>
      </c>
      <c r="G23" s="128">
        <v>44</v>
      </c>
      <c r="H23" s="128">
        <v>5</v>
      </c>
      <c r="I23" s="128">
        <v>9</v>
      </c>
      <c r="J23" s="128">
        <v>52</v>
      </c>
      <c r="K23" s="128">
        <v>31</v>
      </c>
      <c r="L23" s="128">
        <v>15</v>
      </c>
      <c r="M23" s="128">
        <v>76</v>
      </c>
      <c r="N23" s="128">
        <v>10</v>
      </c>
      <c r="O23" s="128">
        <v>0</v>
      </c>
      <c r="P23" s="128">
        <v>12</v>
      </c>
      <c r="Q23" s="128">
        <v>9</v>
      </c>
      <c r="R23" s="128">
        <v>18</v>
      </c>
      <c r="S23" s="128">
        <v>26</v>
      </c>
      <c r="T23" s="128">
        <v>1</v>
      </c>
      <c r="U23" s="128">
        <v>10</v>
      </c>
      <c r="V23" s="128">
        <v>159</v>
      </c>
      <c r="W23" s="128">
        <v>10</v>
      </c>
      <c r="X23" s="128">
        <v>3</v>
      </c>
      <c r="Y23" s="128">
        <v>0</v>
      </c>
      <c r="Z23" s="128">
        <v>13</v>
      </c>
      <c r="AA23" s="128">
        <v>3</v>
      </c>
      <c r="AB23" s="128">
        <v>3</v>
      </c>
      <c r="AC23" s="128">
        <v>5</v>
      </c>
      <c r="AD23" s="128">
        <v>2</v>
      </c>
      <c r="AE23" s="128">
        <v>1</v>
      </c>
      <c r="AF23" s="128">
        <v>1</v>
      </c>
      <c r="AG23" s="128">
        <v>14</v>
      </c>
      <c r="AH23" s="128">
        <v>3</v>
      </c>
      <c r="AI23" s="128">
        <v>11</v>
      </c>
      <c r="AJ23" s="128">
        <v>5</v>
      </c>
      <c r="AK23" s="128">
        <v>6</v>
      </c>
      <c r="AL23" s="128">
        <v>53</v>
      </c>
      <c r="AM23" s="128">
        <v>7</v>
      </c>
      <c r="AN23" s="128">
        <v>4</v>
      </c>
      <c r="AO23" s="128">
        <v>76</v>
      </c>
      <c r="AP23" s="128">
        <v>3</v>
      </c>
      <c r="AQ23" s="128">
        <v>0</v>
      </c>
      <c r="AR23" s="128">
        <v>0</v>
      </c>
      <c r="AS23" s="128">
        <v>5</v>
      </c>
      <c r="AT23" s="128">
        <v>66</v>
      </c>
      <c r="AU23" s="128">
        <v>0</v>
      </c>
      <c r="AV23" s="128">
        <v>73</v>
      </c>
    </row>
    <row r="24" spans="1:48" ht="16.8">
      <c r="A24" s="129" t="s">
        <v>894</v>
      </c>
      <c r="B24" s="128">
        <v>129</v>
      </c>
      <c r="C24" s="128">
        <v>93</v>
      </c>
      <c r="D24" s="128">
        <v>71</v>
      </c>
      <c r="E24" s="128">
        <v>58</v>
      </c>
      <c r="F24" s="128">
        <v>17</v>
      </c>
      <c r="G24" s="128">
        <v>67</v>
      </c>
      <c r="H24" s="128">
        <v>21</v>
      </c>
      <c r="I24" s="128">
        <v>24</v>
      </c>
      <c r="J24" s="128">
        <v>77</v>
      </c>
      <c r="K24" s="128">
        <v>46</v>
      </c>
      <c r="L24" s="128">
        <v>21</v>
      </c>
      <c r="M24" s="128">
        <v>129</v>
      </c>
      <c r="N24" s="128">
        <v>28</v>
      </c>
      <c r="O24" s="128">
        <v>0</v>
      </c>
      <c r="P24" s="128">
        <v>10</v>
      </c>
      <c r="Q24" s="128">
        <v>10</v>
      </c>
      <c r="R24" s="128">
        <v>22</v>
      </c>
      <c r="S24" s="128">
        <v>58</v>
      </c>
      <c r="T24" s="128">
        <v>8</v>
      </c>
      <c r="U24" s="128">
        <v>21</v>
      </c>
      <c r="V24" s="128">
        <v>252</v>
      </c>
      <c r="W24" s="128">
        <v>16</v>
      </c>
      <c r="X24" s="128">
        <v>1</v>
      </c>
      <c r="Y24" s="128">
        <v>0</v>
      </c>
      <c r="Z24" s="128">
        <v>15</v>
      </c>
      <c r="AA24" s="128">
        <v>6</v>
      </c>
      <c r="AB24" s="128">
        <v>5</v>
      </c>
      <c r="AC24" s="128">
        <v>11</v>
      </c>
      <c r="AD24" s="128">
        <v>8</v>
      </c>
      <c r="AE24" s="128">
        <v>6</v>
      </c>
      <c r="AF24" s="128">
        <v>1</v>
      </c>
      <c r="AG24" s="128">
        <v>30</v>
      </c>
      <c r="AH24" s="128">
        <v>0</v>
      </c>
      <c r="AI24" s="128">
        <v>17</v>
      </c>
      <c r="AJ24" s="128">
        <v>7</v>
      </c>
      <c r="AK24" s="128">
        <v>8</v>
      </c>
      <c r="AL24" s="128">
        <v>50</v>
      </c>
      <c r="AM24" s="128">
        <v>37</v>
      </c>
      <c r="AN24" s="128">
        <v>10</v>
      </c>
      <c r="AO24" s="128">
        <v>129</v>
      </c>
      <c r="AP24" s="128">
        <v>11</v>
      </c>
      <c r="AQ24" s="128">
        <v>0</v>
      </c>
      <c r="AR24" s="128">
        <v>0</v>
      </c>
      <c r="AS24" s="128">
        <v>4</v>
      </c>
      <c r="AT24" s="128">
        <v>106</v>
      </c>
      <c r="AU24" s="128">
        <v>0</v>
      </c>
      <c r="AV24" s="128">
        <v>115</v>
      </c>
    </row>
    <row r="25" spans="1:48" ht="16.8">
      <c r="A25" s="129" t="s">
        <v>895</v>
      </c>
      <c r="B25" s="128">
        <v>166</v>
      </c>
      <c r="C25" s="128">
        <v>121</v>
      </c>
      <c r="D25" s="128">
        <v>80</v>
      </c>
      <c r="E25" s="128">
        <v>86</v>
      </c>
      <c r="F25" s="128">
        <v>44</v>
      </c>
      <c r="G25" s="128">
        <v>89</v>
      </c>
      <c r="H25" s="128">
        <v>21</v>
      </c>
      <c r="I25" s="128">
        <v>12</v>
      </c>
      <c r="J25" s="128">
        <v>122</v>
      </c>
      <c r="K25" s="128">
        <v>41</v>
      </c>
      <c r="L25" s="128">
        <v>18</v>
      </c>
      <c r="M25" s="128">
        <v>166</v>
      </c>
      <c r="N25" s="128">
        <v>9</v>
      </c>
      <c r="O25" s="128">
        <v>15</v>
      </c>
      <c r="P25" s="128">
        <v>17</v>
      </c>
      <c r="Q25" s="128">
        <v>16</v>
      </c>
      <c r="R25" s="128">
        <v>26</v>
      </c>
      <c r="S25" s="128">
        <v>67</v>
      </c>
      <c r="T25" s="128">
        <v>16</v>
      </c>
      <c r="U25" s="128">
        <v>21</v>
      </c>
      <c r="V25" s="128">
        <v>329</v>
      </c>
      <c r="W25" s="128">
        <v>11</v>
      </c>
      <c r="X25" s="128">
        <v>5</v>
      </c>
      <c r="Y25" s="128">
        <v>2</v>
      </c>
      <c r="Z25" s="128">
        <v>27</v>
      </c>
      <c r="AA25" s="128">
        <v>4</v>
      </c>
      <c r="AB25" s="128">
        <v>10</v>
      </c>
      <c r="AC25" s="128">
        <v>21</v>
      </c>
      <c r="AD25" s="128">
        <v>5</v>
      </c>
      <c r="AE25" s="128">
        <v>1</v>
      </c>
      <c r="AF25" s="128">
        <v>2</v>
      </c>
      <c r="AG25" s="128">
        <v>37</v>
      </c>
      <c r="AH25" s="128">
        <v>0</v>
      </c>
      <c r="AI25" s="128">
        <v>11</v>
      </c>
      <c r="AJ25" s="128">
        <v>20</v>
      </c>
      <c r="AK25" s="128">
        <v>0</v>
      </c>
      <c r="AL25" s="128">
        <v>85</v>
      </c>
      <c r="AM25" s="128">
        <v>26</v>
      </c>
      <c r="AN25" s="128">
        <v>15</v>
      </c>
      <c r="AO25" s="128">
        <v>166</v>
      </c>
      <c r="AP25" s="128">
        <v>15</v>
      </c>
      <c r="AQ25" s="128">
        <v>0</v>
      </c>
      <c r="AR25" s="128">
        <v>0</v>
      </c>
      <c r="AS25" s="128">
        <v>6</v>
      </c>
      <c r="AT25" s="128">
        <v>140</v>
      </c>
      <c r="AU25" s="128">
        <v>0</v>
      </c>
      <c r="AV25" s="128">
        <v>156</v>
      </c>
    </row>
    <row r="26" spans="1:48" ht="16.8">
      <c r="A26" s="129" t="s">
        <v>896</v>
      </c>
      <c r="B26" s="128">
        <v>224</v>
      </c>
      <c r="C26" s="128">
        <v>162</v>
      </c>
      <c r="D26" s="128">
        <v>124</v>
      </c>
      <c r="E26" s="128">
        <v>100</v>
      </c>
      <c r="F26" s="128">
        <v>50</v>
      </c>
      <c r="G26" s="128">
        <v>120</v>
      </c>
      <c r="H26" s="128">
        <v>28</v>
      </c>
      <c r="I26" s="128">
        <v>26</v>
      </c>
      <c r="J26" s="128">
        <v>181</v>
      </c>
      <c r="K26" s="128">
        <v>36</v>
      </c>
      <c r="L26" s="128">
        <v>16</v>
      </c>
      <c r="M26" s="128">
        <v>224</v>
      </c>
      <c r="N26" s="128">
        <v>22</v>
      </c>
      <c r="O26" s="128">
        <v>29</v>
      </c>
      <c r="P26" s="128">
        <v>37</v>
      </c>
      <c r="Q26" s="128">
        <v>25</v>
      </c>
      <c r="R26" s="128">
        <v>49</v>
      </c>
      <c r="S26" s="128">
        <v>77</v>
      </c>
      <c r="T26" s="128">
        <v>10</v>
      </c>
      <c r="U26" s="128">
        <v>22</v>
      </c>
      <c r="V26" s="128">
        <v>441</v>
      </c>
      <c r="W26" s="128">
        <v>18</v>
      </c>
      <c r="X26" s="128">
        <v>3</v>
      </c>
      <c r="Y26" s="128">
        <v>4</v>
      </c>
      <c r="Z26" s="128">
        <v>32</v>
      </c>
      <c r="AA26" s="128">
        <v>11</v>
      </c>
      <c r="AB26" s="128">
        <v>12</v>
      </c>
      <c r="AC26" s="128">
        <v>9</v>
      </c>
      <c r="AD26" s="128">
        <v>23</v>
      </c>
      <c r="AE26" s="128">
        <v>13</v>
      </c>
      <c r="AF26" s="128">
        <v>5</v>
      </c>
      <c r="AG26" s="128">
        <v>47</v>
      </c>
      <c r="AH26" s="128">
        <v>5</v>
      </c>
      <c r="AI26" s="128">
        <v>18</v>
      </c>
      <c r="AJ26" s="128">
        <v>15</v>
      </c>
      <c r="AK26" s="128">
        <v>10</v>
      </c>
      <c r="AL26" s="128">
        <v>42</v>
      </c>
      <c r="AM26" s="128">
        <v>52</v>
      </c>
      <c r="AN26" s="128">
        <v>8</v>
      </c>
      <c r="AO26" s="128">
        <v>224</v>
      </c>
      <c r="AP26" s="128">
        <v>16</v>
      </c>
      <c r="AQ26" s="128">
        <v>0</v>
      </c>
      <c r="AR26" s="128">
        <v>0</v>
      </c>
      <c r="AS26" s="128">
        <v>9</v>
      </c>
      <c r="AT26" s="128">
        <v>186</v>
      </c>
      <c r="AU26" s="128">
        <v>0</v>
      </c>
      <c r="AV26" s="128">
        <v>211</v>
      </c>
    </row>
    <row r="27" spans="1:48" ht="16.8">
      <c r="A27" s="129" t="s">
        <v>897</v>
      </c>
      <c r="B27" s="128">
        <v>89</v>
      </c>
      <c r="C27" s="128">
        <v>58</v>
      </c>
      <c r="D27" s="128">
        <v>43</v>
      </c>
      <c r="E27" s="128">
        <v>46</v>
      </c>
      <c r="F27" s="128">
        <v>20</v>
      </c>
      <c r="G27" s="128">
        <v>52</v>
      </c>
      <c r="H27" s="128">
        <v>8</v>
      </c>
      <c r="I27" s="128">
        <v>9</v>
      </c>
      <c r="J27" s="128">
        <v>76</v>
      </c>
      <c r="K27" s="128">
        <v>9</v>
      </c>
      <c r="L27" s="128">
        <v>3</v>
      </c>
      <c r="M27" s="128">
        <v>89</v>
      </c>
      <c r="N27" s="128">
        <v>8</v>
      </c>
      <c r="O27" s="128">
        <v>0</v>
      </c>
      <c r="P27" s="128">
        <v>10</v>
      </c>
      <c r="Q27" s="128">
        <v>6</v>
      </c>
      <c r="R27" s="128">
        <v>14</v>
      </c>
      <c r="S27" s="128">
        <v>34</v>
      </c>
      <c r="T27" s="128">
        <v>7</v>
      </c>
      <c r="U27" s="128">
        <v>14</v>
      </c>
      <c r="V27" s="128">
        <v>174</v>
      </c>
      <c r="W27" s="128">
        <v>7</v>
      </c>
      <c r="X27" s="128">
        <v>1</v>
      </c>
      <c r="Y27" s="128">
        <v>1</v>
      </c>
      <c r="Z27" s="128">
        <v>15</v>
      </c>
      <c r="AA27" s="128">
        <v>3</v>
      </c>
      <c r="AB27" s="128">
        <v>4</v>
      </c>
      <c r="AC27" s="128">
        <v>6</v>
      </c>
      <c r="AD27" s="128">
        <v>6</v>
      </c>
      <c r="AE27" s="128">
        <v>3</v>
      </c>
      <c r="AF27" s="128">
        <v>1</v>
      </c>
      <c r="AG27" s="128">
        <v>16</v>
      </c>
      <c r="AH27" s="128">
        <v>0</v>
      </c>
      <c r="AI27" s="128">
        <v>6</v>
      </c>
      <c r="AJ27" s="128">
        <v>12</v>
      </c>
      <c r="AK27" s="128">
        <v>2</v>
      </c>
      <c r="AL27" s="128">
        <v>16</v>
      </c>
      <c r="AM27" s="128">
        <v>15</v>
      </c>
      <c r="AN27" s="128">
        <v>4</v>
      </c>
      <c r="AO27" s="128">
        <v>89</v>
      </c>
      <c r="AP27" s="128">
        <v>6</v>
      </c>
      <c r="AQ27" s="128">
        <v>0</v>
      </c>
      <c r="AR27" s="128">
        <v>0</v>
      </c>
      <c r="AS27" s="128">
        <v>3</v>
      </c>
      <c r="AT27" s="128">
        <v>75</v>
      </c>
      <c r="AU27" s="128">
        <v>0</v>
      </c>
      <c r="AV27" s="128">
        <v>84</v>
      </c>
    </row>
    <row r="28" spans="1:48" ht="16.8">
      <c r="A28" s="129" t="s">
        <v>898</v>
      </c>
      <c r="B28" s="128">
        <v>957</v>
      </c>
      <c r="C28" s="128">
        <v>724</v>
      </c>
      <c r="D28" s="128">
        <v>516</v>
      </c>
      <c r="E28" s="128">
        <v>441</v>
      </c>
      <c r="F28" s="128">
        <v>224</v>
      </c>
      <c r="G28" s="128">
        <v>533</v>
      </c>
      <c r="H28" s="128">
        <v>117</v>
      </c>
      <c r="I28" s="128">
        <v>83</v>
      </c>
      <c r="J28" s="128">
        <v>838</v>
      </c>
      <c r="K28" s="128">
        <v>107</v>
      </c>
      <c r="L28" s="128">
        <v>48</v>
      </c>
      <c r="M28" s="128">
        <v>957</v>
      </c>
      <c r="N28" s="128">
        <v>105</v>
      </c>
      <c r="O28" s="128">
        <v>199</v>
      </c>
      <c r="P28" s="128">
        <v>111</v>
      </c>
      <c r="Q28" s="128">
        <v>89</v>
      </c>
      <c r="R28" s="128">
        <v>194</v>
      </c>
      <c r="S28" s="128">
        <v>369</v>
      </c>
      <c r="T28" s="128">
        <v>55</v>
      </c>
      <c r="U28" s="128">
        <v>125</v>
      </c>
      <c r="V28" s="128">
        <v>1902</v>
      </c>
      <c r="W28" s="128">
        <v>55</v>
      </c>
      <c r="X28" s="128">
        <v>11</v>
      </c>
      <c r="Y28" s="128">
        <v>4</v>
      </c>
      <c r="Z28" s="128">
        <v>152</v>
      </c>
      <c r="AA28" s="128">
        <v>30</v>
      </c>
      <c r="AB28" s="128">
        <v>78</v>
      </c>
      <c r="AC28" s="128">
        <v>70</v>
      </c>
      <c r="AD28" s="128">
        <v>63</v>
      </c>
      <c r="AE28" s="128">
        <v>44</v>
      </c>
      <c r="AF28" s="128">
        <v>17</v>
      </c>
      <c r="AG28" s="128">
        <v>207</v>
      </c>
      <c r="AH28" s="128">
        <v>9</v>
      </c>
      <c r="AI28" s="128">
        <v>73</v>
      </c>
      <c r="AJ28" s="128">
        <v>98</v>
      </c>
      <c r="AK28" s="128">
        <v>12</v>
      </c>
      <c r="AL28" s="128">
        <v>218</v>
      </c>
      <c r="AM28" s="128">
        <v>89</v>
      </c>
      <c r="AN28" s="128">
        <v>26</v>
      </c>
      <c r="AO28" s="128">
        <v>957</v>
      </c>
      <c r="AP28" s="128">
        <v>56</v>
      </c>
      <c r="AQ28" s="128">
        <v>0</v>
      </c>
      <c r="AR28" s="128">
        <v>1</v>
      </c>
      <c r="AS28" s="128">
        <v>30</v>
      </c>
      <c r="AT28" s="128">
        <v>816</v>
      </c>
      <c r="AU28" s="128">
        <v>0</v>
      </c>
      <c r="AV28" s="128">
        <v>893</v>
      </c>
    </row>
    <row r="29" spans="1:48" ht="16.8">
      <c r="A29" s="129" t="s">
        <v>899</v>
      </c>
      <c r="B29" s="128">
        <v>57</v>
      </c>
      <c r="C29" s="128">
        <v>42</v>
      </c>
      <c r="D29" s="128">
        <v>31</v>
      </c>
      <c r="E29" s="128">
        <v>26</v>
      </c>
      <c r="F29" s="128">
        <v>10</v>
      </c>
      <c r="G29" s="128">
        <v>32</v>
      </c>
      <c r="H29" s="128">
        <v>7</v>
      </c>
      <c r="I29" s="128">
        <v>8</v>
      </c>
      <c r="J29" s="128">
        <v>41</v>
      </c>
      <c r="K29" s="128">
        <v>20</v>
      </c>
      <c r="L29" s="128">
        <v>11</v>
      </c>
      <c r="M29" s="128">
        <v>57</v>
      </c>
      <c r="N29" s="128">
        <v>3</v>
      </c>
      <c r="O29" s="128">
        <v>0</v>
      </c>
      <c r="P29" s="128">
        <v>9</v>
      </c>
      <c r="Q29" s="128">
        <v>7</v>
      </c>
      <c r="R29" s="128">
        <v>11</v>
      </c>
      <c r="S29" s="128">
        <v>17</v>
      </c>
      <c r="T29" s="128">
        <v>4</v>
      </c>
      <c r="U29" s="128">
        <v>7</v>
      </c>
      <c r="V29" s="128">
        <v>118</v>
      </c>
      <c r="W29" s="128">
        <v>6</v>
      </c>
      <c r="X29" s="128">
        <v>0</v>
      </c>
      <c r="Y29" s="128">
        <v>1</v>
      </c>
      <c r="Z29" s="128">
        <v>5</v>
      </c>
      <c r="AA29" s="128">
        <v>4</v>
      </c>
      <c r="AB29" s="128">
        <v>0</v>
      </c>
      <c r="AC29" s="128">
        <v>2</v>
      </c>
      <c r="AD29" s="128">
        <v>3</v>
      </c>
      <c r="AE29" s="128">
        <v>3</v>
      </c>
      <c r="AF29" s="128">
        <v>0</v>
      </c>
      <c r="AG29" s="128">
        <v>12</v>
      </c>
      <c r="AH29" s="128">
        <v>1</v>
      </c>
      <c r="AI29" s="128">
        <v>8</v>
      </c>
      <c r="AJ29" s="128">
        <v>10</v>
      </c>
      <c r="AK29" s="128">
        <v>0</v>
      </c>
      <c r="AL29" s="128">
        <v>32</v>
      </c>
      <c r="AM29" s="128">
        <v>3</v>
      </c>
      <c r="AN29" s="128">
        <v>6</v>
      </c>
      <c r="AO29" s="128">
        <v>57</v>
      </c>
      <c r="AP29" s="128">
        <v>3</v>
      </c>
      <c r="AQ29" s="128">
        <v>0</v>
      </c>
      <c r="AR29" s="128">
        <v>0</v>
      </c>
      <c r="AS29" s="128">
        <v>4</v>
      </c>
      <c r="AT29" s="128">
        <v>49</v>
      </c>
      <c r="AU29" s="128">
        <v>0</v>
      </c>
      <c r="AV29" s="128">
        <v>54</v>
      </c>
    </row>
    <row r="30" spans="1:48" ht="16.8">
      <c r="A30" s="129" t="s">
        <v>900</v>
      </c>
      <c r="B30" s="128">
        <v>86</v>
      </c>
      <c r="C30" s="128">
        <v>72</v>
      </c>
      <c r="D30" s="128">
        <v>47</v>
      </c>
      <c r="E30" s="128">
        <v>39</v>
      </c>
      <c r="F30" s="128">
        <v>23</v>
      </c>
      <c r="G30" s="128">
        <v>42</v>
      </c>
      <c r="H30" s="128">
        <v>11</v>
      </c>
      <c r="I30" s="128">
        <v>10</v>
      </c>
      <c r="J30" s="128">
        <v>60</v>
      </c>
      <c r="K30" s="128">
        <v>23</v>
      </c>
      <c r="L30" s="128">
        <v>15</v>
      </c>
      <c r="M30" s="128">
        <v>86</v>
      </c>
      <c r="N30" s="128">
        <v>11</v>
      </c>
      <c r="O30" s="128">
        <v>0</v>
      </c>
      <c r="P30" s="128">
        <v>8</v>
      </c>
      <c r="Q30" s="128">
        <v>8</v>
      </c>
      <c r="R30" s="128">
        <v>19</v>
      </c>
      <c r="S30" s="128">
        <v>33</v>
      </c>
      <c r="T30" s="128">
        <v>3</v>
      </c>
      <c r="U30" s="128">
        <v>13</v>
      </c>
      <c r="V30" s="128">
        <v>169</v>
      </c>
      <c r="W30" s="128">
        <v>9</v>
      </c>
      <c r="X30" s="128">
        <v>0</v>
      </c>
      <c r="Y30" s="128">
        <v>0</v>
      </c>
      <c r="Z30" s="128">
        <v>3</v>
      </c>
      <c r="AA30" s="128">
        <v>4</v>
      </c>
      <c r="AB30" s="128">
        <v>2</v>
      </c>
      <c r="AC30" s="128">
        <v>11</v>
      </c>
      <c r="AD30" s="128">
        <v>5</v>
      </c>
      <c r="AE30" s="128">
        <v>7</v>
      </c>
      <c r="AF30" s="128">
        <v>2</v>
      </c>
      <c r="AG30" s="128">
        <v>20</v>
      </c>
      <c r="AH30" s="128">
        <v>2</v>
      </c>
      <c r="AI30" s="128">
        <v>7</v>
      </c>
      <c r="AJ30" s="128">
        <v>9</v>
      </c>
      <c r="AK30" s="128">
        <v>5</v>
      </c>
      <c r="AL30" s="128">
        <v>57</v>
      </c>
      <c r="AM30" s="128">
        <v>3</v>
      </c>
      <c r="AN30" s="128">
        <v>3</v>
      </c>
      <c r="AO30" s="128">
        <v>86</v>
      </c>
      <c r="AP30" s="128">
        <v>4</v>
      </c>
      <c r="AQ30" s="128">
        <v>0</v>
      </c>
      <c r="AR30" s="128">
        <v>0</v>
      </c>
      <c r="AS30" s="128">
        <v>3</v>
      </c>
      <c r="AT30" s="128">
        <v>78</v>
      </c>
      <c r="AU30" s="128">
        <v>0</v>
      </c>
      <c r="AV30" s="128">
        <v>82</v>
      </c>
    </row>
    <row r="31" spans="1:48" ht="16.8">
      <c r="A31" s="129" t="s">
        <v>901</v>
      </c>
      <c r="B31" s="128">
        <v>378</v>
      </c>
      <c r="C31" s="128">
        <v>311</v>
      </c>
      <c r="D31" s="128">
        <v>210</v>
      </c>
      <c r="E31" s="128">
        <v>168</v>
      </c>
      <c r="F31" s="128">
        <v>80</v>
      </c>
      <c r="G31" s="128">
        <v>210</v>
      </c>
      <c r="H31" s="128">
        <v>39</v>
      </c>
      <c r="I31" s="128">
        <v>49</v>
      </c>
      <c r="J31" s="128">
        <v>257</v>
      </c>
      <c r="K31" s="128">
        <v>107</v>
      </c>
      <c r="L31" s="128">
        <v>50</v>
      </c>
      <c r="M31" s="128">
        <v>378</v>
      </c>
      <c r="N31" s="128">
        <v>44</v>
      </c>
      <c r="O31" s="128">
        <v>162</v>
      </c>
      <c r="P31" s="128">
        <v>18</v>
      </c>
      <c r="Q31" s="128">
        <v>16</v>
      </c>
      <c r="R31" s="128">
        <v>62</v>
      </c>
      <c r="S31" s="128">
        <v>168</v>
      </c>
      <c r="T31" s="128">
        <v>30</v>
      </c>
      <c r="U31" s="128">
        <v>78</v>
      </c>
      <c r="V31" s="128">
        <v>742</v>
      </c>
      <c r="W31" s="128">
        <v>37</v>
      </c>
      <c r="X31" s="128">
        <v>2</v>
      </c>
      <c r="Y31" s="128">
        <v>0</v>
      </c>
      <c r="Z31" s="128">
        <v>52</v>
      </c>
      <c r="AA31" s="128">
        <v>5</v>
      </c>
      <c r="AB31" s="128">
        <v>28</v>
      </c>
      <c r="AC31" s="128">
        <v>24</v>
      </c>
      <c r="AD31" s="128">
        <v>37</v>
      </c>
      <c r="AE31" s="128">
        <v>19</v>
      </c>
      <c r="AF31" s="128">
        <v>9</v>
      </c>
      <c r="AG31" s="128">
        <v>86</v>
      </c>
      <c r="AH31" s="128">
        <v>0</v>
      </c>
      <c r="AI31" s="128">
        <v>23</v>
      </c>
      <c r="AJ31" s="128">
        <v>42</v>
      </c>
      <c r="AK31" s="128">
        <v>7</v>
      </c>
      <c r="AL31" s="128">
        <v>231</v>
      </c>
      <c r="AM31" s="128">
        <v>27</v>
      </c>
      <c r="AN31" s="128">
        <v>20</v>
      </c>
      <c r="AO31" s="128">
        <v>378</v>
      </c>
      <c r="AP31" s="128">
        <v>19</v>
      </c>
      <c r="AQ31" s="128">
        <v>0</v>
      </c>
      <c r="AR31" s="128">
        <v>0</v>
      </c>
      <c r="AS31" s="128">
        <v>14</v>
      </c>
      <c r="AT31" s="128">
        <v>329</v>
      </c>
      <c r="AU31" s="128">
        <v>0</v>
      </c>
      <c r="AV31" s="128">
        <v>367</v>
      </c>
    </row>
    <row r="32" spans="1:48" ht="16.8">
      <c r="A32" s="129" t="s">
        <v>902</v>
      </c>
      <c r="B32" s="128">
        <v>274</v>
      </c>
      <c r="C32" s="128">
        <v>221</v>
      </c>
      <c r="D32" s="128">
        <v>149</v>
      </c>
      <c r="E32" s="128">
        <v>125</v>
      </c>
      <c r="F32" s="128">
        <v>57</v>
      </c>
      <c r="G32" s="128">
        <v>151</v>
      </c>
      <c r="H32" s="128">
        <v>38</v>
      </c>
      <c r="I32" s="128">
        <v>28</v>
      </c>
      <c r="J32" s="128">
        <v>175</v>
      </c>
      <c r="K32" s="128">
        <v>83</v>
      </c>
      <c r="L32" s="128">
        <v>39</v>
      </c>
      <c r="M32" s="128">
        <v>274</v>
      </c>
      <c r="N32" s="128">
        <v>30</v>
      </c>
      <c r="O32" s="128">
        <v>45</v>
      </c>
      <c r="P32" s="128">
        <v>15</v>
      </c>
      <c r="Q32" s="128">
        <v>17</v>
      </c>
      <c r="R32" s="128">
        <v>43</v>
      </c>
      <c r="S32" s="128">
        <v>136</v>
      </c>
      <c r="T32" s="128">
        <v>23</v>
      </c>
      <c r="U32" s="128">
        <v>39</v>
      </c>
      <c r="V32" s="128">
        <v>532</v>
      </c>
      <c r="W32" s="128">
        <v>18</v>
      </c>
      <c r="X32" s="128">
        <v>1</v>
      </c>
      <c r="Y32" s="128">
        <v>0</v>
      </c>
      <c r="Z32" s="128">
        <v>36</v>
      </c>
      <c r="AA32" s="128">
        <v>3</v>
      </c>
      <c r="AB32" s="128">
        <v>16</v>
      </c>
      <c r="AC32" s="128">
        <v>19</v>
      </c>
      <c r="AD32" s="128">
        <v>24</v>
      </c>
      <c r="AE32" s="128">
        <v>8</v>
      </c>
      <c r="AF32" s="128">
        <v>9</v>
      </c>
      <c r="AG32" s="128">
        <v>80</v>
      </c>
      <c r="AH32" s="128">
        <v>5</v>
      </c>
      <c r="AI32" s="128">
        <v>17</v>
      </c>
      <c r="AJ32" s="128">
        <v>30</v>
      </c>
      <c r="AK32" s="128">
        <v>4</v>
      </c>
      <c r="AL32" s="128">
        <v>152</v>
      </c>
      <c r="AM32" s="128">
        <v>19</v>
      </c>
      <c r="AN32" s="128">
        <v>24</v>
      </c>
      <c r="AO32" s="128">
        <v>274</v>
      </c>
      <c r="AP32" s="128">
        <v>18</v>
      </c>
      <c r="AQ32" s="128">
        <v>0</v>
      </c>
      <c r="AR32" s="128">
        <v>0</v>
      </c>
      <c r="AS32" s="128">
        <v>14</v>
      </c>
      <c r="AT32" s="128">
        <v>227</v>
      </c>
      <c r="AU32" s="128">
        <v>0</v>
      </c>
      <c r="AV32" s="128">
        <v>256</v>
      </c>
    </row>
    <row r="33" spans="1:48" ht="16.8">
      <c r="A33" s="129" t="s">
        <v>903</v>
      </c>
      <c r="B33" s="128">
        <v>204</v>
      </c>
      <c r="C33" s="128">
        <v>166</v>
      </c>
      <c r="D33" s="128">
        <v>98</v>
      </c>
      <c r="E33" s="128">
        <v>106</v>
      </c>
      <c r="F33" s="128">
        <v>49</v>
      </c>
      <c r="G33" s="128">
        <v>107</v>
      </c>
      <c r="H33" s="128">
        <v>18</v>
      </c>
      <c r="I33" s="128">
        <v>30</v>
      </c>
      <c r="J33" s="128">
        <v>127</v>
      </c>
      <c r="K33" s="128">
        <v>79</v>
      </c>
      <c r="L33" s="128">
        <v>40</v>
      </c>
      <c r="M33" s="128">
        <v>204</v>
      </c>
      <c r="N33" s="128">
        <v>11</v>
      </c>
      <c r="O33" s="128">
        <v>0</v>
      </c>
      <c r="P33" s="128">
        <v>17</v>
      </c>
      <c r="Q33" s="128">
        <v>14</v>
      </c>
      <c r="R33" s="128">
        <v>43</v>
      </c>
      <c r="S33" s="128">
        <v>92</v>
      </c>
      <c r="T33" s="128">
        <v>9</v>
      </c>
      <c r="U33" s="128">
        <v>25</v>
      </c>
      <c r="V33" s="128">
        <v>410</v>
      </c>
      <c r="W33" s="128">
        <v>22</v>
      </c>
      <c r="X33" s="128">
        <v>2</v>
      </c>
      <c r="Y33" s="128">
        <v>1</v>
      </c>
      <c r="Z33" s="128">
        <v>32</v>
      </c>
      <c r="AA33" s="128">
        <v>6</v>
      </c>
      <c r="AB33" s="128">
        <v>19</v>
      </c>
      <c r="AC33" s="128">
        <v>14</v>
      </c>
      <c r="AD33" s="128">
        <v>13</v>
      </c>
      <c r="AE33" s="128">
        <v>5</v>
      </c>
      <c r="AF33" s="128">
        <v>5</v>
      </c>
      <c r="AG33" s="128">
        <v>49</v>
      </c>
      <c r="AH33" s="128">
        <v>4</v>
      </c>
      <c r="AI33" s="128">
        <v>17</v>
      </c>
      <c r="AJ33" s="128">
        <v>9</v>
      </c>
      <c r="AK33" s="128">
        <v>10</v>
      </c>
      <c r="AL33" s="128">
        <v>146</v>
      </c>
      <c r="AM33" s="128">
        <v>20</v>
      </c>
      <c r="AN33" s="128">
        <v>11</v>
      </c>
      <c r="AO33" s="128">
        <v>204</v>
      </c>
      <c r="AP33" s="128">
        <v>14</v>
      </c>
      <c r="AQ33" s="128">
        <v>0</v>
      </c>
      <c r="AR33" s="128">
        <v>0</v>
      </c>
      <c r="AS33" s="128">
        <v>6</v>
      </c>
      <c r="AT33" s="128">
        <v>176</v>
      </c>
      <c r="AU33" s="128">
        <v>0</v>
      </c>
      <c r="AV33" s="128">
        <v>193</v>
      </c>
    </row>
    <row r="34" spans="1:48" ht="16.8">
      <c r="A34" s="129" t="s">
        <v>904</v>
      </c>
      <c r="B34" s="128">
        <v>469</v>
      </c>
      <c r="C34" s="128">
        <v>367</v>
      </c>
      <c r="D34" s="128">
        <v>231</v>
      </c>
      <c r="E34" s="128">
        <v>238</v>
      </c>
      <c r="F34" s="128">
        <v>84</v>
      </c>
      <c r="G34" s="128">
        <v>251</v>
      </c>
      <c r="H34" s="128">
        <v>68</v>
      </c>
      <c r="I34" s="128">
        <v>66</v>
      </c>
      <c r="J34" s="128">
        <v>281</v>
      </c>
      <c r="K34" s="128">
        <v>178</v>
      </c>
      <c r="L34" s="128">
        <v>95</v>
      </c>
      <c r="M34" s="128">
        <v>469</v>
      </c>
      <c r="N34" s="128">
        <v>81</v>
      </c>
      <c r="O34" s="128">
        <v>0</v>
      </c>
      <c r="P34" s="128">
        <v>31</v>
      </c>
      <c r="Q34" s="128">
        <v>34</v>
      </c>
      <c r="R34" s="128">
        <v>63</v>
      </c>
      <c r="S34" s="128">
        <v>204</v>
      </c>
      <c r="T34" s="128">
        <v>28</v>
      </c>
      <c r="U34" s="128">
        <v>103</v>
      </c>
      <c r="V34" s="128">
        <v>928</v>
      </c>
      <c r="W34" s="128">
        <v>53</v>
      </c>
      <c r="X34" s="128">
        <v>5</v>
      </c>
      <c r="Y34" s="128">
        <v>2</v>
      </c>
      <c r="Z34" s="128">
        <v>47</v>
      </c>
      <c r="AA34" s="128">
        <v>12</v>
      </c>
      <c r="AB34" s="128">
        <v>21</v>
      </c>
      <c r="AC34" s="128">
        <v>29</v>
      </c>
      <c r="AD34" s="128">
        <v>57</v>
      </c>
      <c r="AE34" s="128">
        <v>20</v>
      </c>
      <c r="AF34" s="128">
        <v>13</v>
      </c>
      <c r="AG34" s="128">
        <v>116</v>
      </c>
      <c r="AH34" s="128">
        <v>8</v>
      </c>
      <c r="AI34" s="128">
        <v>28</v>
      </c>
      <c r="AJ34" s="128">
        <v>40</v>
      </c>
      <c r="AK34" s="128">
        <v>22</v>
      </c>
      <c r="AL34" s="128">
        <v>313</v>
      </c>
      <c r="AM34" s="128">
        <v>18</v>
      </c>
      <c r="AN34" s="128">
        <v>36</v>
      </c>
      <c r="AO34" s="128">
        <v>469</v>
      </c>
      <c r="AP34" s="128">
        <v>35</v>
      </c>
      <c r="AQ34" s="128">
        <v>0</v>
      </c>
      <c r="AR34" s="128">
        <v>0</v>
      </c>
      <c r="AS34" s="128">
        <v>19</v>
      </c>
      <c r="AT34" s="128">
        <v>396</v>
      </c>
      <c r="AU34" s="128">
        <v>0</v>
      </c>
      <c r="AV34" s="128">
        <v>442</v>
      </c>
    </row>
    <row r="35" spans="1:48" ht="16.8">
      <c r="A35" s="129" t="s">
        <v>905</v>
      </c>
      <c r="B35" s="128">
        <v>67</v>
      </c>
      <c r="C35" s="128">
        <v>52</v>
      </c>
      <c r="D35" s="128">
        <v>38</v>
      </c>
      <c r="E35" s="128">
        <v>29</v>
      </c>
      <c r="F35" s="128">
        <v>11</v>
      </c>
      <c r="G35" s="128">
        <v>34</v>
      </c>
      <c r="H35" s="128">
        <v>10</v>
      </c>
      <c r="I35" s="128">
        <v>12</v>
      </c>
      <c r="J35" s="128">
        <v>42</v>
      </c>
      <c r="K35" s="128">
        <v>20</v>
      </c>
      <c r="L35" s="128">
        <v>12</v>
      </c>
      <c r="M35" s="128">
        <v>67</v>
      </c>
      <c r="N35" s="128">
        <v>4</v>
      </c>
      <c r="O35" s="128">
        <v>0</v>
      </c>
      <c r="P35" s="128">
        <v>6</v>
      </c>
      <c r="Q35" s="128">
        <v>5</v>
      </c>
      <c r="R35" s="128">
        <v>6</v>
      </c>
      <c r="S35" s="128">
        <v>37</v>
      </c>
      <c r="T35" s="128">
        <v>7</v>
      </c>
      <c r="U35" s="128">
        <v>6</v>
      </c>
      <c r="V35" s="128">
        <v>129</v>
      </c>
      <c r="W35" s="128">
        <v>10</v>
      </c>
      <c r="X35" s="128">
        <v>3</v>
      </c>
      <c r="Y35" s="128">
        <v>1</v>
      </c>
      <c r="Z35" s="128">
        <v>9</v>
      </c>
      <c r="AA35" s="128">
        <v>4</v>
      </c>
      <c r="AB35" s="128">
        <v>2</v>
      </c>
      <c r="AC35" s="128">
        <v>4</v>
      </c>
      <c r="AD35" s="128">
        <v>7</v>
      </c>
      <c r="AE35" s="128">
        <v>3</v>
      </c>
      <c r="AF35" s="128">
        <v>1</v>
      </c>
      <c r="AG35" s="128">
        <v>9</v>
      </c>
      <c r="AH35" s="128">
        <v>0</v>
      </c>
      <c r="AI35" s="128">
        <v>5</v>
      </c>
      <c r="AJ35" s="128">
        <v>8</v>
      </c>
      <c r="AK35" s="128">
        <v>3</v>
      </c>
      <c r="AL35" s="128">
        <v>34</v>
      </c>
      <c r="AM35" s="128">
        <v>6</v>
      </c>
      <c r="AN35" s="128">
        <v>5</v>
      </c>
      <c r="AO35" s="128">
        <v>67</v>
      </c>
      <c r="AP35" s="128">
        <v>7</v>
      </c>
      <c r="AQ35" s="128">
        <v>0</v>
      </c>
      <c r="AR35" s="128">
        <v>0</v>
      </c>
      <c r="AS35" s="128">
        <v>3</v>
      </c>
      <c r="AT35" s="128">
        <v>56</v>
      </c>
      <c r="AU35" s="128">
        <v>0</v>
      </c>
      <c r="AV35" s="128">
        <v>66</v>
      </c>
    </row>
    <row r="36" spans="1:48" ht="16.8">
      <c r="A36" s="129" t="s">
        <v>906</v>
      </c>
      <c r="B36" s="128">
        <v>440</v>
      </c>
      <c r="C36" s="128">
        <v>341</v>
      </c>
      <c r="D36" s="128">
        <v>242</v>
      </c>
      <c r="E36" s="128">
        <v>198</v>
      </c>
      <c r="F36" s="128">
        <v>100</v>
      </c>
      <c r="G36" s="128">
        <v>233</v>
      </c>
      <c r="H36" s="128">
        <v>47</v>
      </c>
      <c r="I36" s="128">
        <v>60</v>
      </c>
      <c r="J36" s="128">
        <v>413</v>
      </c>
      <c r="K36" s="128">
        <v>21</v>
      </c>
      <c r="L36" s="128">
        <v>9</v>
      </c>
      <c r="M36" s="128">
        <v>440</v>
      </c>
      <c r="N36" s="128">
        <v>41</v>
      </c>
      <c r="O36" s="128">
        <v>21</v>
      </c>
      <c r="P36" s="128">
        <v>51</v>
      </c>
      <c r="Q36" s="128">
        <v>43</v>
      </c>
      <c r="R36" s="128">
        <v>78</v>
      </c>
      <c r="S36" s="128">
        <v>185</v>
      </c>
      <c r="T36" s="128">
        <v>29</v>
      </c>
      <c r="U36" s="128">
        <v>46</v>
      </c>
      <c r="V36" s="128">
        <v>874</v>
      </c>
      <c r="W36" s="128">
        <v>38</v>
      </c>
      <c r="X36" s="128">
        <v>9</v>
      </c>
      <c r="Y36" s="128">
        <v>3</v>
      </c>
      <c r="Z36" s="128">
        <v>59</v>
      </c>
      <c r="AA36" s="128">
        <v>7</v>
      </c>
      <c r="AB36" s="128">
        <v>21</v>
      </c>
      <c r="AC36" s="128">
        <v>36</v>
      </c>
      <c r="AD36" s="128">
        <v>42</v>
      </c>
      <c r="AE36" s="128">
        <v>23</v>
      </c>
      <c r="AF36" s="128">
        <v>15</v>
      </c>
      <c r="AG36" s="128">
        <v>87</v>
      </c>
      <c r="AH36" s="128">
        <v>7</v>
      </c>
      <c r="AI36" s="128">
        <v>39</v>
      </c>
      <c r="AJ36" s="128">
        <v>37</v>
      </c>
      <c r="AK36" s="128">
        <v>3</v>
      </c>
      <c r="AL36" s="128">
        <v>53</v>
      </c>
      <c r="AM36" s="128">
        <v>37</v>
      </c>
      <c r="AN36" s="128">
        <v>21</v>
      </c>
      <c r="AO36" s="128">
        <v>440</v>
      </c>
      <c r="AP36" s="128">
        <v>37</v>
      </c>
      <c r="AQ36" s="128">
        <v>0</v>
      </c>
      <c r="AR36" s="128">
        <v>0</v>
      </c>
      <c r="AS36" s="128">
        <v>21</v>
      </c>
      <c r="AT36" s="128">
        <v>366</v>
      </c>
      <c r="AU36" s="128">
        <v>0</v>
      </c>
      <c r="AV36" s="128">
        <v>411</v>
      </c>
    </row>
    <row r="37" spans="1:48" ht="16.8">
      <c r="A37" s="129" t="s">
        <v>907</v>
      </c>
      <c r="B37" s="128">
        <v>176</v>
      </c>
      <c r="C37" s="128">
        <v>146</v>
      </c>
      <c r="D37" s="128">
        <v>102</v>
      </c>
      <c r="E37" s="128">
        <v>74</v>
      </c>
      <c r="F37" s="128">
        <v>39</v>
      </c>
      <c r="G37" s="128">
        <v>91</v>
      </c>
      <c r="H37" s="128">
        <v>20</v>
      </c>
      <c r="I37" s="128">
        <v>26</v>
      </c>
      <c r="J37" s="128">
        <v>120</v>
      </c>
      <c r="K37" s="128">
        <v>59</v>
      </c>
      <c r="L37" s="128">
        <v>22</v>
      </c>
      <c r="M37" s="128">
        <v>176</v>
      </c>
      <c r="N37" s="128">
        <v>8</v>
      </c>
      <c r="O37" s="128">
        <v>0</v>
      </c>
      <c r="P37" s="128">
        <v>12</v>
      </c>
      <c r="Q37" s="128">
        <v>6</v>
      </c>
      <c r="R37" s="128">
        <v>20</v>
      </c>
      <c r="S37" s="128">
        <v>91</v>
      </c>
      <c r="T37" s="128">
        <v>14</v>
      </c>
      <c r="U37" s="128">
        <v>31</v>
      </c>
      <c r="V37" s="128">
        <v>355</v>
      </c>
      <c r="W37" s="128">
        <v>28</v>
      </c>
      <c r="X37" s="128">
        <v>0</v>
      </c>
      <c r="Y37" s="128">
        <v>0</v>
      </c>
      <c r="Z37" s="128">
        <v>18</v>
      </c>
      <c r="AA37" s="128">
        <v>1</v>
      </c>
      <c r="AB37" s="128">
        <v>11</v>
      </c>
      <c r="AC37" s="128">
        <v>11</v>
      </c>
      <c r="AD37" s="128">
        <v>12</v>
      </c>
      <c r="AE37" s="128">
        <v>10</v>
      </c>
      <c r="AF37" s="128">
        <v>6</v>
      </c>
      <c r="AG37" s="128">
        <v>44</v>
      </c>
      <c r="AH37" s="128">
        <v>4</v>
      </c>
      <c r="AI37" s="128">
        <v>9</v>
      </c>
      <c r="AJ37" s="128">
        <v>19</v>
      </c>
      <c r="AK37" s="128">
        <v>4</v>
      </c>
      <c r="AL37" s="128">
        <v>93</v>
      </c>
      <c r="AM37" s="128">
        <v>11</v>
      </c>
      <c r="AN37" s="128">
        <v>15</v>
      </c>
      <c r="AO37" s="128">
        <v>176</v>
      </c>
      <c r="AP37" s="128">
        <v>11</v>
      </c>
      <c r="AQ37" s="128">
        <v>0</v>
      </c>
      <c r="AR37" s="128">
        <v>0</v>
      </c>
      <c r="AS37" s="128">
        <v>1</v>
      </c>
      <c r="AT37" s="128">
        <v>159</v>
      </c>
      <c r="AU37" s="128">
        <v>0</v>
      </c>
      <c r="AV37" s="128">
        <v>169</v>
      </c>
    </row>
    <row r="38" spans="1:48" ht="16.8">
      <c r="A38" s="129" t="s">
        <v>908</v>
      </c>
      <c r="B38" s="128">
        <v>57</v>
      </c>
      <c r="C38" s="128">
        <v>42</v>
      </c>
      <c r="D38" s="128">
        <v>30</v>
      </c>
      <c r="E38" s="128">
        <v>27</v>
      </c>
      <c r="F38" s="128">
        <v>9</v>
      </c>
      <c r="G38" s="128">
        <v>37</v>
      </c>
      <c r="H38" s="128">
        <v>3</v>
      </c>
      <c r="I38" s="128">
        <v>8</v>
      </c>
      <c r="J38" s="128">
        <v>36</v>
      </c>
      <c r="K38" s="128">
        <v>17</v>
      </c>
      <c r="L38" s="128">
        <v>8</v>
      </c>
      <c r="M38" s="128">
        <v>57</v>
      </c>
      <c r="N38" s="128">
        <v>6</v>
      </c>
      <c r="O38" s="128">
        <v>0</v>
      </c>
      <c r="P38" s="128">
        <v>11</v>
      </c>
      <c r="Q38" s="128">
        <v>3</v>
      </c>
      <c r="R38" s="128">
        <v>11</v>
      </c>
      <c r="S38" s="128">
        <v>20</v>
      </c>
      <c r="T38" s="128">
        <v>3</v>
      </c>
      <c r="U38" s="128">
        <v>7</v>
      </c>
      <c r="V38" s="128">
        <v>110</v>
      </c>
      <c r="W38" s="128">
        <v>5</v>
      </c>
      <c r="X38" s="128">
        <v>2</v>
      </c>
      <c r="Y38" s="128">
        <v>0</v>
      </c>
      <c r="Z38" s="128">
        <v>8</v>
      </c>
      <c r="AA38" s="128">
        <v>3</v>
      </c>
      <c r="AB38" s="128">
        <v>5</v>
      </c>
      <c r="AC38" s="128">
        <v>3</v>
      </c>
      <c r="AD38" s="128">
        <v>1</v>
      </c>
      <c r="AE38" s="128">
        <v>2</v>
      </c>
      <c r="AF38" s="128">
        <v>1</v>
      </c>
      <c r="AG38" s="128">
        <v>12</v>
      </c>
      <c r="AH38" s="128">
        <v>1</v>
      </c>
      <c r="AI38" s="128">
        <v>4</v>
      </c>
      <c r="AJ38" s="128">
        <v>7</v>
      </c>
      <c r="AK38" s="128">
        <v>4</v>
      </c>
      <c r="AL38" s="128">
        <v>26</v>
      </c>
      <c r="AM38" s="128">
        <v>16</v>
      </c>
      <c r="AN38" s="128">
        <v>4</v>
      </c>
      <c r="AO38" s="128">
        <v>57</v>
      </c>
      <c r="AP38" s="128">
        <v>6</v>
      </c>
      <c r="AQ38" s="128">
        <v>0</v>
      </c>
      <c r="AR38" s="128">
        <v>0</v>
      </c>
      <c r="AS38" s="128">
        <v>2</v>
      </c>
      <c r="AT38" s="128">
        <v>48</v>
      </c>
      <c r="AU38" s="128">
        <v>0</v>
      </c>
      <c r="AV38" s="128">
        <v>53</v>
      </c>
    </row>
    <row r="39" spans="1:48" ht="16.8">
      <c r="A39" s="129" t="s">
        <v>909</v>
      </c>
      <c r="B39" s="128">
        <v>125</v>
      </c>
      <c r="C39" s="128">
        <v>98</v>
      </c>
      <c r="D39" s="128">
        <v>62</v>
      </c>
      <c r="E39" s="128">
        <v>63</v>
      </c>
      <c r="F39" s="128">
        <v>28</v>
      </c>
      <c r="G39" s="128">
        <v>65</v>
      </c>
      <c r="H39" s="128">
        <v>14</v>
      </c>
      <c r="I39" s="128">
        <v>18</v>
      </c>
      <c r="J39" s="128">
        <v>76</v>
      </c>
      <c r="K39" s="128">
        <v>47</v>
      </c>
      <c r="L39" s="128">
        <v>21</v>
      </c>
      <c r="M39" s="128">
        <v>125</v>
      </c>
      <c r="N39" s="128">
        <v>23</v>
      </c>
      <c r="O39" s="128">
        <v>0</v>
      </c>
      <c r="P39" s="128">
        <v>11</v>
      </c>
      <c r="Q39" s="128">
        <v>5</v>
      </c>
      <c r="R39" s="128">
        <v>20</v>
      </c>
      <c r="S39" s="128">
        <v>54</v>
      </c>
      <c r="T39" s="128">
        <v>13</v>
      </c>
      <c r="U39" s="128">
        <v>21</v>
      </c>
      <c r="V39" s="128">
        <v>248</v>
      </c>
      <c r="W39" s="128">
        <v>9</v>
      </c>
      <c r="X39" s="128">
        <v>0</v>
      </c>
      <c r="Y39" s="128">
        <v>1</v>
      </c>
      <c r="Z39" s="128">
        <v>11</v>
      </c>
      <c r="AA39" s="128">
        <v>3</v>
      </c>
      <c r="AB39" s="128">
        <v>9</v>
      </c>
      <c r="AC39" s="128">
        <v>8</v>
      </c>
      <c r="AD39" s="128">
        <v>9</v>
      </c>
      <c r="AE39" s="128">
        <v>6</v>
      </c>
      <c r="AF39" s="128">
        <v>1</v>
      </c>
      <c r="AG39" s="128">
        <v>38</v>
      </c>
      <c r="AH39" s="128">
        <v>1</v>
      </c>
      <c r="AI39" s="128">
        <v>7</v>
      </c>
      <c r="AJ39" s="128">
        <v>18</v>
      </c>
      <c r="AK39" s="128">
        <v>7</v>
      </c>
      <c r="AL39" s="128">
        <v>70</v>
      </c>
      <c r="AM39" s="128">
        <v>13</v>
      </c>
      <c r="AN39" s="128">
        <v>8</v>
      </c>
      <c r="AO39" s="128">
        <v>125</v>
      </c>
      <c r="AP39" s="128">
        <v>8</v>
      </c>
      <c r="AQ39" s="128">
        <v>0</v>
      </c>
      <c r="AR39" s="128">
        <v>0</v>
      </c>
      <c r="AS39" s="128">
        <v>8</v>
      </c>
      <c r="AT39" s="128">
        <v>103</v>
      </c>
      <c r="AU39" s="128">
        <v>0</v>
      </c>
      <c r="AV39" s="128">
        <v>118</v>
      </c>
    </row>
    <row r="40" spans="1:48" ht="16.8">
      <c r="A40" s="129" t="s">
        <v>910</v>
      </c>
      <c r="B40" s="128">
        <v>692</v>
      </c>
      <c r="C40" s="128">
        <v>521</v>
      </c>
      <c r="D40" s="128">
        <v>359</v>
      </c>
      <c r="E40" s="128">
        <v>333</v>
      </c>
      <c r="F40" s="128">
        <v>174</v>
      </c>
      <c r="G40" s="128">
        <v>343</v>
      </c>
      <c r="H40" s="128">
        <v>90</v>
      </c>
      <c r="I40" s="128">
        <v>85</v>
      </c>
      <c r="J40" s="128">
        <v>464</v>
      </c>
      <c r="K40" s="128">
        <v>204</v>
      </c>
      <c r="L40" s="128">
        <v>82</v>
      </c>
      <c r="M40" s="128">
        <v>692</v>
      </c>
      <c r="N40" s="128">
        <v>75</v>
      </c>
      <c r="O40" s="128">
        <v>71</v>
      </c>
      <c r="P40" s="128">
        <v>57</v>
      </c>
      <c r="Q40" s="128">
        <v>46</v>
      </c>
      <c r="R40" s="128">
        <v>129</v>
      </c>
      <c r="S40" s="128">
        <v>308</v>
      </c>
      <c r="T40" s="128">
        <v>49</v>
      </c>
      <c r="U40" s="128">
        <v>96</v>
      </c>
      <c r="V40" s="128">
        <v>1360</v>
      </c>
      <c r="W40" s="128">
        <v>60</v>
      </c>
      <c r="X40" s="128">
        <v>3</v>
      </c>
      <c r="Y40" s="128">
        <v>2</v>
      </c>
      <c r="Z40" s="128">
        <v>118</v>
      </c>
      <c r="AA40" s="128">
        <v>10</v>
      </c>
      <c r="AB40" s="128">
        <v>45</v>
      </c>
      <c r="AC40" s="128">
        <v>53</v>
      </c>
      <c r="AD40" s="128">
        <v>50</v>
      </c>
      <c r="AE40" s="128">
        <v>25</v>
      </c>
      <c r="AF40" s="128">
        <v>18</v>
      </c>
      <c r="AG40" s="128">
        <v>161</v>
      </c>
      <c r="AH40" s="128">
        <v>7</v>
      </c>
      <c r="AI40" s="128">
        <v>57</v>
      </c>
      <c r="AJ40" s="128">
        <v>67</v>
      </c>
      <c r="AK40" s="128">
        <v>38</v>
      </c>
      <c r="AL40" s="128">
        <v>392</v>
      </c>
      <c r="AM40" s="128">
        <v>115</v>
      </c>
      <c r="AN40" s="128">
        <v>36</v>
      </c>
      <c r="AO40" s="128">
        <v>692</v>
      </c>
      <c r="AP40" s="128">
        <v>41</v>
      </c>
      <c r="AQ40" s="128">
        <v>0</v>
      </c>
      <c r="AR40" s="128">
        <v>0</v>
      </c>
      <c r="AS40" s="128">
        <v>25</v>
      </c>
      <c r="AT40" s="128">
        <v>590</v>
      </c>
      <c r="AU40" s="128">
        <v>0</v>
      </c>
      <c r="AV40" s="128">
        <v>653</v>
      </c>
    </row>
    <row r="41" spans="1:48" ht="16.8">
      <c r="A41" s="129" t="s">
        <v>911</v>
      </c>
      <c r="B41" s="128">
        <v>199</v>
      </c>
      <c r="C41" s="128">
        <v>161</v>
      </c>
      <c r="D41" s="128">
        <v>98</v>
      </c>
      <c r="E41" s="128">
        <v>101</v>
      </c>
      <c r="F41" s="128">
        <v>40</v>
      </c>
      <c r="G41" s="128">
        <v>113</v>
      </c>
      <c r="H41" s="128">
        <v>30</v>
      </c>
      <c r="I41" s="128">
        <v>16</v>
      </c>
      <c r="J41" s="128">
        <v>135</v>
      </c>
      <c r="K41" s="128">
        <v>60</v>
      </c>
      <c r="L41" s="128">
        <v>26</v>
      </c>
      <c r="M41" s="128">
        <v>199</v>
      </c>
      <c r="N41" s="128">
        <v>12</v>
      </c>
      <c r="O41" s="128">
        <v>0</v>
      </c>
      <c r="P41" s="128">
        <v>11</v>
      </c>
      <c r="Q41" s="128">
        <v>12</v>
      </c>
      <c r="R41" s="128">
        <v>32</v>
      </c>
      <c r="S41" s="128">
        <v>92</v>
      </c>
      <c r="T41" s="128">
        <v>20</v>
      </c>
      <c r="U41" s="128">
        <v>29</v>
      </c>
      <c r="V41" s="128">
        <v>394</v>
      </c>
      <c r="W41" s="128">
        <v>28</v>
      </c>
      <c r="X41" s="128">
        <v>7</v>
      </c>
      <c r="Y41" s="128">
        <v>0</v>
      </c>
      <c r="Z41" s="128">
        <v>23</v>
      </c>
      <c r="AA41" s="128">
        <v>2</v>
      </c>
      <c r="AB41" s="128">
        <v>7</v>
      </c>
      <c r="AC41" s="128">
        <v>15</v>
      </c>
      <c r="AD41" s="128">
        <v>28</v>
      </c>
      <c r="AE41" s="128">
        <v>10</v>
      </c>
      <c r="AF41" s="128">
        <v>2</v>
      </c>
      <c r="AG41" s="128">
        <v>40</v>
      </c>
      <c r="AH41" s="128">
        <v>1</v>
      </c>
      <c r="AI41" s="128">
        <v>10</v>
      </c>
      <c r="AJ41" s="128">
        <v>19</v>
      </c>
      <c r="AK41" s="128">
        <v>4</v>
      </c>
      <c r="AL41" s="128">
        <v>87</v>
      </c>
      <c r="AM41" s="128">
        <v>61</v>
      </c>
      <c r="AN41" s="128">
        <v>11</v>
      </c>
      <c r="AO41" s="128">
        <v>199</v>
      </c>
      <c r="AP41" s="128">
        <v>18</v>
      </c>
      <c r="AQ41" s="128">
        <v>0</v>
      </c>
      <c r="AR41" s="128">
        <v>0</v>
      </c>
      <c r="AS41" s="128">
        <v>12</v>
      </c>
      <c r="AT41" s="128">
        <v>162</v>
      </c>
      <c r="AU41" s="128">
        <v>0</v>
      </c>
      <c r="AV41" s="128">
        <v>179</v>
      </c>
    </row>
    <row r="42" spans="1:48" ht="16.8">
      <c r="A42" s="129" t="s">
        <v>912</v>
      </c>
      <c r="B42" s="128">
        <v>272</v>
      </c>
      <c r="C42" s="128">
        <v>217</v>
      </c>
      <c r="D42" s="128">
        <v>138</v>
      </c>
      <c r="E42" s="128">
        <v>134</v>
      </c>
      <c r="F42" s="128">
        <v>65</v>
      </c>
      <c r="G42" s="128">
        <v>143</v>
      </c>
      <c r="H42" s="128">
        <v>30</v>
      </c>
      <c r="I42" s="128">
        <v>34</v>
      </c>
      <c r="J42" s="128">
        <v>198</v>
      </c>
      <c r="K42" s="128">
        <v>76</v>
      </c>
      <c r="L42" s="128">
        <v>34</v>
      </c>
      <c r="M42" s="128">
        <v>272</v>
      </c>
      <c r="N42" s="128">
        <v>9</v>
      </c>
      <c r="O42" s="128">
        <v>0</v>
      </c>
      <c r="P42" s="128">
        <v>21</v>
      </c>
      <c r="Q42" s="128">
        <v>14</v>
      </c>
      <c r="R42" s="128">
        <v>34</v>
      </c>
      <c r="S42" s="128">
        <v>122</v>
      </c>
      <c r="T42" s="128">
        <v>26</v>
      </c>
      <c r="U42" s="128">
        <v>48</v>
      </c>
      <c r="V42" s="128">
        <v>546</v>
      </c>
      <c r="W42" s="128">
        <v>27</v>
      </c>
      <c r="X42" s="128">
        <v>2</v>
      </c>
      <c r="Y42" s="128">
        <v>0</v>
      </c>
      <c r="Z42" s="128">
        <v>44</v>
      </c>
      <c r="AA42" s="128">
        <v>3</v>
      </c>
      <c r="AB42" s="128">
        <v>9</v>
      </c>
      <c r="AC42" s="128">
        <v>15</v>
      </c>
      <c r="AD42" s="128">
        <v>28</v>
      </c>
      <c r="AE42" s="128">
        <v>17</v>
      </c>
      <c r="AF42" s="128">
        <v>2</v>
      </c>
      <c r="AG42" s="128">
        <v>60</v>
      </c>
      <c r="AH42" s="128">
        <v>2</v>
      </c>
      <c r="AI42" s="128">
        <v>18</v>
      </c>
      <c r="AJ42" s="128">
        <v>22</v>
      </c>
      <c r="AK42" s="128">
        <v>1</v>
      </c>
      <c r="AL42" s="128">
        <v>127</v>
      </c>
      <c r="AM42" s="128">
        <v>80</v>
      </c>
      <c r="AN42" s="128">
        <v>23</v>
      </c>
      <c r="AO42" s="128">
        <v>272</v>
      </c>
      <c r="AP42" s="128">
        <v>19</v>
      </c>
      <c r="AQ42" s="128">
        <v>0</v>
      </c>
      <c r="AR42" s="128">
        <v>0</v>
      </c>
      <c r="AS42" s="128">
        <v>11</v>
      </c>
      <c r="AT42" s="128">
        <v>232</v>
      </c>
      <c r="AU42" s="128">
        <v>0</v>
      </c>
      <c r="AV42" s="128">
        <v>255</v>
      </c>
    </row>
    <row r="43" spans="1:48" ht="16.8">
      <c r="A43" s="129" t="s">
        <v>913</v>
      </c>
      <c r="B43" s="128">
        <v>350</v>
      </c>
      <c r="C43" s="128">
        <v>273</v>
      </c>
      <c r="D43" s="128">
        <v>181</v>
      </c>
      <c r="E43" s="128">
        <v>169</v>
      </c>
      <c r="F43" s="128">
        <v>90</v>
      </c>
      <c r="G43" s="128">
        <v>192</v>
      </c>
      <c r="H43" s="128">
        <v>29</v>
      </c>
      <c r="I43" s="128">
        <v>39</v>
      </c>
      <c r="J43" s="128">
        <v>238</v>
      </c>
      <c r="K43" s="128">
        <v>101</v>
      </c>
      <c r="L43" s="128">
        <v>53</v>
      </c>
      <c r="M43" s="128">
        <v>350</v>
      </c>
      <c r="N43" s="128">
        <v>33</v>
      </c>
      <c r="O43" s="128">
        <v>72</v>
      </c>
      <c r="P43" s="128">
        <v>34</v>
      </c>
      <c r="Q43" s="128">
        <v>21</v>
      </c>
      <c r="R43" s="128">
        <v>72</v>
      </c>
      <c r="S43" s="128">
        <v>166</v>
      </c>
      <c r="T43" s="128">
        <v>29</v>
      </c>
      <c r="U43" s="128">
        <v>27</v>
      </c>
      <c r="V43" s="128">
        <v>689</v>
      </c>
      <c r="W43" s="128">
        <v>24</v>
      </c>
      <c r="X43" s="128">
        <v>4</v>
      </c>
      <c r="Y43" s="128">
        <v>2</v>
      </c>
      <c r="Z43" s="128">
        <v>58</v>
      </c>
      <c r="AA43" s="128">
        <v>6</v>
      </c>
      <c r="AB43" s="128">
        <v>26</v>
      </c>
      <c r="AC43" s="128">
        <v>28</v>
      </c>
      <c r="AD43" s="128">
        <v>27</v>
      </c>
      <c r="AE43" s="128">
        <v>16</v>
      </c>
      <c r="AF43" s="128">
        <v>3</v>
      </c>
      <c r="AG43" s="128">
        <v>92</v>
      </c>
      <c r="AH43" s="128">
        <v>5</v>
      </c>
      <c r="AI43" s="128">
        <v>27</v>
      </c>
      <c r="AJ43" s="128">
        <v>27</v>
      </c>
      <c r="AK43" s="128">
        <v>40</v>
      </c>
      <c r="AL43" s="128">
        <v>130</v>
      </c>
      <c r="AM43" s="128">
        <v>103</v>
      </c>
      <c r="AN43" s="128">
        <v>22</v>
      </c>
      <c r="AO43" s="128">
        <v>350</v>
      </c>
      <c r="AP43" s="128">
        <v>24</v>
      </c>
      <c r="AQ43" s="128">
        <v>0</v>
      </c>
      <c r="AR43" s="128">
        <v>1</v>
      </c>
      <c r="AS43" s="128">
        <v>16</v>
      </c>
      <c r="AT43" s="128">
        <v>294</v>
      </c>
      <c r="AU43" s="128">
        <v>0</v>
      </c>
      <c r="AV43" s="128">
        <v>333</v>
      </c>
    </row>
    <row r="44" spans="1:48" ht="16.8">
      <c r="A44" s="129" t="s">
        <v>914</v>
      </c>
      <c r="B44" s="128">
        <v>170</v>
      </c>
      <c r="C44" s="128">
        <v>132</v>
      </c>
      <c r="D44" s="128">
        <v>88</v>
      </c>
      <c r="E44" s="128">
        <v>82</v>
      </c>
      <c r="F44" s="128">
        <v>35</v>
      </c>
      <c r="G44" s="128">
        <v>92</v>
      </c>
      <c r="H44" s="128">
        <v>9</v>
      </c>
      <c r="I44" s="128">
        <v>34</v>
      </c>
      <c r="J44" s="128">
        <v>122</v>
      </c>
      <c r="K44" s="128">
        <v>61</v>
      </c>
      <c r="L44" s="128">
        <v>37</v>
      </c>
      <c r="M44" s="128">
        <v>170</v>
      </c>
      <c r="N44" s="128">
        <v>4</v>
      </c>
      <c r="O44" s="128">
        <v>0</v>
      </c>
      <c r="P44" s="128">
        <v>15</v>
      </c>
      <c r="Q44" s="128">
        <v>16</v>
      </c>
      <c r="R44" s="128">
        <v>30</v>
      </c>
      <c r="S44" s="128">
        <v>74</v>
      </c>
      <c r="T44" s="128">
        <v>12</v>
      </c>
      <c r="U44" s="128">
        <v>22</v>
      </c>
      <c r="V44" s="128">
        <v>353</v>
      </c>
      <c r="W44" s="128">
        <v>18</v>
      </c>
      <c r="X44" s="128">
        <v>4</v>
      </c>
      <c r="Y44" s="128">
        <v>0</v>
      </c>
      <c r="Z44" s="128">
        <v>33</v>
      </c>
      <c r="AA44" s="128">
        <v>3</v>
      </c>
      <c r="AB44" s="128">
        <v>9</v>
      </c>
      <c r="AC44" s="128">
        <v>17</v>
      </c>
      <c r="AD44" s="128">
        <v>12</v>
      </c>
      <c r="AE44" s="128">
        <v>6</v>
      </c>
      <c r="AF44" s="128">
        <v>0</v>
      </c>
      <c r="AG44" s="128">
        <v>41</v>
      </c>
      <c r="AH44" s="128">
        <v>0</v>
      </c>
      <c r="AI44" s="128">
        <v>13</v>
      </c>
      <c r="AJ44" s="128">
        <v>10</v>
      </c>
      <c r="AK44" s="128">
        <v>5</v>
      </c>
      <c r="AL44" s="128">
        <v>118</v>
      </c>
      <c r="AM44" s="128">
        <v>14</v>
      </c>
      <c r="AN44" s="128">
        <v>9</v>
      </c>
      <c r="AO44" s="128">
        <v>170</v>
      </c>
      <c r="AP44" s="128">
        <v>6</v>
      </c>
      <c r="AQ44" s="128">
        <v>0</v>
      </c>
      <c r="AR44" s="128">
        <v>0</v>
      </c>
      <c r="AS44" s="128">
        <v>5</v>
      </c>
      <c r="AT44" s="128">
        <v>153</v>
      </c>
      <c r="AU44" s="128">
        <v>0</v>
      </c>
      <c r="AV44" s="128">
        <v>167</v>
      </c>
    </row>
    <row r="45" spans="1:48" ht="16.8">
      <c r="A45" s="129" t="s">
        <v>915</v>
      </c>
      <c r="B45" s="128">
        <v>91</v>
      </c>
      <c r="C45" s="128">
        <v>71</v>
      </c>
      <c r="D45" s="128">
        <v>49</v>
      </c>
      <c r="E45" s="128">
        <v>42</v>
      </c>
      <c r="F45" s="128">
        <v>25</v>
      </c>
      <c r="G45" s="128">
        <v>50</v>
      </c>
      <c r="H45" s="128">
        <v>10</v>
      </c>
      <c r="I45" s="128">
        <v>6</v>
      </c>
      <c r="J45" s="128">
        <v>59</v>
      </c>
      <c r="K45" s="128">
        <v>29</v>
      </c>
      <c r="L45" s="128">
        <v>17</v>
      </c>
      <c r="M45" s="128">
        <v>91</v>
      </c>
      <c r="N45" s="128">
        <v>8</v>
      </c>
      <c r="O45" s="128">
        <v>0</v>
      </c>
      <c r="P45" s="128">
        <v>8</v>
      </c>
      <c r="Q45" s="128">
        <v>8</v>
      </c>
      <c r="R45" s="128">
        <v>16</v>
      </c>
      <c r="S45" s="128">
        <v>40</v>
      </c>
      <c r="T45" s="128">
        <v>8</v>
      </c>
      <c r="U45" s="128">
        <v>9</v>
      </c>
      <c r="V45" s="128">
        <v>179</v>
      </c>
      <c r="W45" s="128">
        <v>12</v>
      </c>
      <c r="X45" s="128">
        <v>0</v>
      </c>
      <c r="Y45" s="128">
        <v>0</v>
      </c>
      <c r="Z45" s="128">
        <v>10</v>
      </c>
      <c r="AA45" s="128">
        <v>4</v>
      </c>
      <c r="AB45" s="128">
        <v>7</v>
      </c>
      <c r="AC45" s="128">
        <v>9</v>
      </c>
      <c r="AD45" s="128">
        <v>6</v>
      </c>
      <c r="AE45" s="128">
        <v>3</v>
      </c>
      <c r="AF45" s="128">
        <v>1</v>
      </c>
      <c r="AG45" s="128">
        <v>16</v>
      </c>
      <c r="AH45" s="128">
        <v>0</v>
      </c>
      <c r="AI45" s="128">
        <v>11</v>
      </c>
      <c r="AJ45" s="128">
        <v>8</v>
      </c>
      <c r="AK45" s="128">
        <v>3</v>
      </c>
      <c r="AL45" s="128">
        <v>34</v>
      </c>
      <c r="AM45" s="128">
        <v>31</v>
      </c>
      <c r="AN45" s="128">
        <v>8</v>
      </c>
      <c r="AO45" s="128">
        <v>91</v>
      </c>
      <c r="AP45" s="128">
        <v>8</v>
      </c>
      <c r="AQ45" s="128">
        <v>0</v>
      </c>
      <c r="AR45" s="128">
        <v>0</v>
      </c>
      <c r="AS45" s="128">
        <v>8</v>
      </c>
      <c r="AT45" s="128">
        <v>71</v>
      </c>
      <c r="AU45" s="128">
        <v>0</v>
      </c>
      <c r="AV45" s="128">
        <v>83</v>
      </c>
    </row>
    <row r="46" spans="1:48" ht="16.8">
      <c r="A46" s="129" t="s">
        <v>916</v>
      </c>
      <c r="B46" s="128">
        <v>171</v>
      </c>
      <c r="C46" s="128">
        <v>133</v>
      </c>
      <c r="D46" s="128">
        <v>88</v>
      </c>
      <c r="E46" s="128">
        <v>83</v>
      </c>
      <c r="F46" s="128">
        <v>43</v>
      </c>
      <c r="G46" s="128">
        <v>84</v>
      </c>
      <c r="H46" s="128">
        <v>18</v>
      </c>
      <c r="I46" s="128">
        <v>26</v>
      </c>
      <c r="J46" s="128">
        <v>121</v>
      </c>
      <c r="K46" s="128">
        <v>42</v>
      </c>
      <c r="L46" s="128">
        <v>17</v>
      </c>
      <c r="M46" s="128">
        <v>171</v>
      </c>
      <c r="N46" s="128">
        <v>13</v>
      </c>
      <c r="O46" s="128">
        <v>0</v>
      </c>
      <c r="P46" s="128">
        <v>12</v>
      </c>
      <c r="Q46" s="128">
        <v>17</v>
      </c>
      <c r="R46" s="128">
        <v>31</v>
      </c>
      <c r="S46" s="128">
        <v>74</v>
      </c>
      <c r="T46" s="128">
        <v>13</v>
      </c>
      <c r="U46" s="128">
        <v>17</v>
      </c>
      <c r="V46" s="128">
        <v>334</v>
      </c>
      <c r="W46" s="128">
        <v>13</v>
      </c>
      <c r="X46" s="128">
        <v>2</v>
      </c>
      <c r="Y46" s="128">
        <v>2</v>
      </c>
      <c r="Z46" s="128">
        <v>26</v>
      </c>
      <c r="AA46" s="128">
        <v>3</v>
      </c>
      <c r="AB46" s="128">
        <v>13</v>
      </c>
      <c r="AC46" s="128">
        <v>12</v>
      </c>
      <c r="AD46" s="128">
        <v>13</v>
      </c>
      <c r="AE46" s="128">
        <v>8</v>
      </c>
      <c r="AF46" s="128">
        <v>0</v>
      </c>
      <c r="AG46" s="128">
        <v>34</v>
      </c>
      <c r="AH46" s="128">
        <v>2</v>
      </c>
      <c r="AI46" s="128">
        <v>13</v>
      </c>
      <c r="AJ46" s="128">
        <v>18</v>
      </c>
      <c r="AK46" s="128">
        <v>4</v>
      </c>
      <c r="AL46" s="128">
        <v>78</v>
      </c>
      <c r="AM46" s="128">
        <v>45</v>
      </c>
      <c r="AN46" s="128">
        <v>15</v>
      </c>
      <c r="AO46" s="128">
        <v>171</v>
      </c>
      <c r="AP46" s="128">
        <v>8</v>
      </c>
      <c r="AQ46" s="128">
        <v>0</v>
      </c>
      <c r="AR46" s="128">
        <v>0</v>
      </c>
      <c r="AS46" s="128">
        <v>10</v>
      </c>
      <c r="AT46" s="128">
        <v>145</v>
      </c>
      <c r="AU46" s="128">
        <v>0</v>
      </c>
      <c r="AV46" s="128">
        <v>161</v>
      </c>
    </row>
    <row r="47" spans="1:48" ht="16.8">
      <c r="A47" s="129" t="s">
        <v>917</v>
      </c>
      <c r="B47" s="128">
        <v>106</v>
      </c>
      <c r="C47" s="128">
        <v>84</v>
      </c>
      <c r="D47" s="128">
        <v>53</v>
      </c>
      <c r="E47" s="128">
        <v>53</v>
      </c>
      <c r="F47" s="128">
        <v>23</v>
      </c>
      <c r="G47" s="128">
        <v>68</v>
      </c>
      <c r="H47" s="128">
        <v>8</v>
      </c>
      <c r="I47" s="128">
        <v>7</v>
      </c>
      <c r="J47" s="128">
        <v>87</v>
      </c>
      <c r="K47" s="128">
        <v>15</v>
      </c>
      <c r="L47" s="128">
        <v>2</v>
      </c>
      <c r="M47" s="128">
        <v>106</v>
      </c>
      <c r="N47" s="128">
        <v>6</v>
      </c>
      <c r="O47" s="128">
        <v>0</v>
      </c>
      <c r="P47" s="128">
        <v>8</v>
      </c>
      <c r="Q47" s="128">
        <v>6</v>
      </c>
      <c r="R47" s="128">
        <v>16</v>
      </c>
      <c r="S47" s="128">
        <v>42</v>
      </c>
      <c r="T47" s="128">
        <v>15</v>
      </c>
      <c r="U47" s="128">
        <v>16</v>
      </c>
      <c r="V47" s="128">
        <v>208</v>
      </c>
      <c r="W47" s="128">
        <v>8</v>
      </c>
      <c r="X47" s="128">
        <v>1</v>
      </c>
      <c r="Y47" s="128">
        <v>0</v>
      </c>
      <c r="Z47" s="128">
        <v>17</v>
      </c>
      <c r="AA47" s="128">
        <v>2</v>
      </c>
      <c r="AB47" s="128">
        <v>11</v>
      </c>
      <c r="AC47" s="128">
        <v>8</v>
      </c>
      <c r="AD47" s="128">
        <v>13</v>
      </c>
      <c r="AE47" s="128">
        <v>5</v>
      </c>
      <c r="AF47" s="128">
        <v>0</v>
      </c>
      <c r="AG47" s="128">
        <v>18</v>
      </c>
      <c r="AH47" s="128">
        <v>0</v>
      </c>
      <c r="AI47" s="128">
        <v>2</v>
      </c>
      <c r="AJ47" s="128">
        <v>13</v>
      </c>
      <c r="AK47" s="128">
        <v>0</v>
      </c>
      <c r="AL47" s="128">
        <v>18</v>
      </c>
      <c r="AM47" s="128">
        <v>24</v>
      </c>
      <c r="AN47" s="128">
        <v>36</v>
      </c>
      <c r="AO47" s="128">
        <v>106</v>
      </c>
      <c r="AP47" s="128">
        <v>4</v>
      </c>
      <c r="AQ47" s="128">
        <v>0</v>
      </c>
      <c r="AR47" s="128">
        <v>0</v>
      </c>
      <c r="AS47" s="128">
        <v>1</v>
      </c>
      <c r="AT47" s="128">
        <v>96</v>
      </c>
      <c r="AU47" s="128">
        <v>0</v>
      </c>
      <c r="AV47" s="128">
        <v>99</v>
      </c>
    </row>
    <row r="48" spans="1:48" ht="16.8">
      <c r="A48" s="129" t="s">
        <v>918</v>
      </c>
      <c r="B48" s="128">
        <v>166</v>
      </c>
      <c r="C48" s="128">
        <v>123</v>
      </c>
      <c r="D48" s="128">
        <v>98</v>
      </c>
      <c r="E48" s="128">
        <v>68</v>
      </c>
      <c r="F48" s="128">
        <v>41</v>
      </c>
      <c r="G48" s="128">
        <v>101</v>
      </c>
      <c r="H48" s="128">
        <v>14</v>
      </c>
      <c r="I48" s="128">
        <v>10</v>
      </c>
      <c r="J48" s="128">
        <v>96</v>
      </c>
      <c r="K48" s="128">
        <v>57</v>
      </c>
      <c r="L48" s="128">
        <v>31</v>
      </c>
      <c r="M48" s="128">
        <v>166</v>
      </c>
      <c r="N48" s="128">
        <v>9</v>
      </c>
      <c r="O48" s="128">
        <v>0</v>
      </c>
      <c r="P48" s="128">
        <v>28</v>
      </c>
      <c r="Q48" s="128">
        <v>23</v>
      </c>
      <c r="R48" s="128">
        <v>36</v>
      </c>
      <c r="S48" s="128">
        <v>66</v>
      </c>
      <c r="T48" s="128">
        <v>6</v>
      </c>
      <c r="U48" s="128">
        <v>6</v>
      </c>
      <c r="V48" s="128">
        <v>319</v>
      </c>
      <c r="W48" s="128">
        <v>10</v>
      </c>
      <c r="X48" s="128">
        <v>2</v>
      </c>
      <c r="Y48" s="128">
        <v>3</v>
      </c>
      <c r="Z48" s="128">
        <v>26</v>
      </c>
      <c r="AA48" s="128">
        <v>2</v>
      </c>
      <c r="AB48" s="128">
        <v>7</v>
      </c>
      <c r="AC48" s="128">
        <v>13</v>
      </c>
      <c r="AD48" s="128">
        <v>17</v>
      </c>
      <c r="AE48" s="128">
        <v>7</v>
      </c>
      <c r="AF48" s="128">
        <v>2</v>
      </c>
      <c r="AG48" s="128">
        <v>36</v>
      </c>
      <c r="AH48" s="128">
        <v>4</v>
      </c>
      <c r="AI48" s="128">
        <v>17</v>
      </c>
      <c r="AJ48" s="128">
        <v>13</v>
      </c>
      <c r="AK48" s="128">
        <v>8</v>
      </c>
      <c r="AL48" s="128">
        <v>131</v>
      </c>
      <c r="AM48" s="128">
        <v>7</v>
      </c>
      <c r="AN48" s="128">
        <v>6</v>
      </c>
      <c r="AO48" s="128">
        <v>166</v>
      </c>
      <c r="AP48" s="128">
        <v>10</v>
      </c>
      <c r="AQ48" s="128">
        <v>1</v>
      </c>
      <c r="AR48" s="128">
        <v>0</v>
      </c>
      <c r="AS48" s="128">
        <v>5</v>
      </c>
      <c r="AT48" s="128">
        <v>142</v>
      </c>
      <c r="AU48" s="128">
        <v>0</v>
      </c>
      <c r="AV48" s="128">
        <v>156</v>
      </c>
    </row>
    <row r="49" spans="1:48" ht="16.8">
      <c r="A49" s="129" t="s">
        <v>919</v>
      </c>
      <c r="B49" s="128">
        <v>1377</v>
      </c>
      <c r="C49" s="128">
        <v>1075</v>
      </c>
      <c r="D49" s="128">
        <v>684</v>
      </c>
      <c r="E49" s="128">
        <v>693</v>
      </c>
      <c r="F49" s="128">
        <v>312</v>
      </c>
      <c r="G49" s="128">
        <v>772</v>
      </c>
      <c r="H49" s="128">
        <v>166</v>
      </c>
      <c r="I49" s="128">
        <v>127</v>
      </c>
      <c r="J49" s="128">
        <v>889</v>
      </c>
      <c r="K49" s="128">
        <v>467</v>
      </c>
      <c r="L49" s="128">
        <v>247</v>
      </c>
      <c r="M49" s="128">
        <v>1377</v>
      </c>
      <c r="N49" s="128">
        <v>102</v>
      </c>
      <c r="O49" s="128">
        <v>572</v>
      </c>
      <c r="P49" s="128">
        <v>148</v>
      </c>
      <c r="Q49" s="128">
        <v>120</v>
      </c>
      <c r="R49" s="128">
        <v>281</v>
      </c>
      <c r="S49" s="128">
        <v>479</v>
      </c>
      <c r="T49" s="128">
        <v>81</v>
      </c>
      <c r="U49" s="128">
        <v>255</v>
      </c>
      <c r="V49" s="128">
        <v>2733</v>
      </c>
      <c r="W49" s="128">
        <v>41</v>
      </c>
      <c r="X49" s="128">
        <v>6</v>
      </c>
      <c r="Y49" s="128">
        <v>8</v>
      </c>
      <c r="Z49" s="128">
        <v>213</v>
      </c>
      <c r="AA49" s="128">
        <v>20</v>
      </c>
      <c r="AB49" s="128">
        <v>97</v>
      </c>
      <c r="AC49" s="128">
        <v>105</v>
      </c>
      <c r="AD49" s="128">
        <v>95</v>
      </c>
      <c r="AE49" s="128">
        <v>56</v>
      </c>
      <c r="AF49" s="128">
        <v>37</v>
      </c>
      <c r="AG49" s="128">
        <v>290</v>
      </c>
      <c r="AH49" s="128">
        <v>11</v>
      </c>
      <c r="AI49" s="128">
        <v>153</v>
      </c>
      <c r="AJ49" s="128">
        <v>185</v>
      </c>
      <c r="AK49" s="128">
        <v>50</v>
      </c>
      <c r="AL49" s="128">
        <v>753</v>
      </c>
      <c r="AM49" s="128">
        <v>228</v>
      </c>
      <c r="AN49" s="128">
        <v>88</v>
      </c>
      <c r="AO49" s="128">
        <v>1377</v>
      </c>
      <c r="AP49" s="128">
        <v>72</v>
      </c>
      <c r="AQ49" s="128">
        <v>0</v>
      </c>
      <c r="AR49" s="128">
        <v>0</v>
      </c>
      <c r="AS49" s="128">
        <v>42</v>
      </c>
      <c r="AT49" s="128">
        <v>1200</v>
      </c>
      <c r="AU49" s="128">
        <v>0</v>
      </c>
      <c r="AV49" s="128">
        <v>1307</v>
      </c>
    </row>
    <row r="50" spans="1:48" ht="16.8">
      <c r="A50" s="129" t="s">
        <v>920</v>
      </c>
      <c r="B50" s="128">
        <v>72</v>
      </c>
      <c r="C50" s="128">
        <v>48</v>
      </c>
      <c r="D50" s="128">
        <v>33</v>
      </c>
      <c r="E50" s="128">
        <v>39</v>
      </c>
      <c r="F50" s="128">
        <v>19</v>
      </c>
      <c r="G50" s="128">
        <v>40</v>
      </c>
      <c r="H50" s="128">
        <v>4</v>
      </c>
      <c r="I50" s="128">
        <v>9</v>
      </c>
      <c r="J50" s="128">
        <v>60</v>
      </c>
      <c r="K50" s="128">
        <v>12</v>
      </c>
      <c r="L50" s="128">
        <v>7</v>
      </c>
      <c r="M50" s="128">
        <v>72</v>
      </c>
      <c r="N50" s="128">
        <v>8</v>
      </c>
      <c r="O50" s="128">
        <v>0</v>
      </c>
      <c r="P50" s="128">
        <v>9</v>
      </c>
      <c r="Q50" s="128">
        <v>4</v>
      </c>
      <c r="R50" s="128">
        <v>13</v>
      </c>
      <c r="S50" s="128">
        <v>29</v>
      </c>
      <c r="T50" s="128">
        <v>5</v>
      </c>
      <c r="U50" s="128">
        <v>12</v>
      </c>
      <c r="V50" s="128">
        <v>144</v>
      </c>
      <c r="W50" s="128">
        <v>3</v>
      </c>
      <c r="X50" s="128">
        <v>1</v>
      </c>
      <c r="Y50" s="128">
        <v>0</v>
      </c>
      <c r="Z50" s="128">
        <v>3</v>
      </c>
      <c r="AA50" s="128">
        <v>3</v>
      </c>
      <c r="AB50" s="128">
        <v>4</v>
      </c>
      <c r="AC50" s="128">
        <v>2</v>
      </c>
      <c r="AD50" s="128">
        <v>19</v>
      </c>
      <c r="AE50" s="128">
        <v>2</v>
      </c>
      <c r="AF50" s="128">
        <v>1</v>
      </c>
      <c r="AG50" s="128">
        <v>13</v>
      </c>
      <c r="AH50" s="128">
        <v>5</v>
      </c>
      <c r="AI50" s="128">
        <v>4</v>
      </c>
      <c r="AJ50" s="128">
        <v>9</v>
      </c>
      <c r="AK50" s="128">
        <v>3</v>
      </c>
      <c r="AL50" s="128">
        <v>36</v>
      </c>
      <c r="AM50" s="128">
        <v>3</v>
      </c>
      <c r="AN50" s="128">
        <v>3</v>
      </c>
      <c r="AO50" s="128">
        <v>72</v>
      </c>
      <c r="AP50" s="128">
        <v>6</v>
      </c>
      <c r="AQ50" s="128">
        <v>0</v>
      </c>
      <c r="AR50" s="128">
        <v>0</v>
      </c>
      <c r="AS50" s="128">
        <v>3</v>
      </c>
      <c r="AT50" s="128">
        <v>58</v>
      </c>
      <c r="AU50" s="128">
        <v>0</v>
      </c>
      <c r="AV50" s="128">
        <v>62</v>
      </c>
    </row>
    <row r="51" spans="1:48" ht="16.8">
      <c r="A51" s="129" t="s">
        <v>921</v>
      </c>
      <c r="B51" s="128">
        <v>97</v>
      </c>
      <c r="C51" s="128">
        <v>74</v>
      </c>
      <c r="D51" s="128">
        <v>54</v>
      </c>
      <c r="E51" s="128">
        <v>43</v>
      </c>
      <c r="F51" s="128">
        <v>21</v>
      </c>
      <c r="G51" s="128">
        <v>57</v>
      </c>
      <c r="H51" s="128">
        <v>7</v>
      </c>
      <c r="I51" s="128">
        <v>12</v>
      </c>
      <c r="J51" s="128">
        <v>68</v>
      </c>
      <c r="K51" s="128">
        <v>33</v>
      </c>
      <c r="L51" s="128">
        <v>17</v>
      </c>
      <c r="M51" s="128">
        <v>97</v>
      </c>
      <c r="N51" s="128">
        <v>13</v>
      </c>
      <c r="O51" s="128">
        <v>0</v>
      </c>
      <c r="P51" s="128">
        <v>11</v>
      </c>
      <c r="Q51" s="128">
        <v>2</v>
      </c>
      <c r="R51" s="128">
        <v>22</v>
      </c>
      <c r="S51" s="128">
        <v>38</v>
      </c>
      <c r="T51" s="128">
        <v>3</v>
      </c>
      <c r="U51" s="128">
        <v>21</v>
      </c>
      <c r="V51" s="128">
        <v>198</v>
      </c>
      <c r="W51" s="128">
        <v>10</v>
      </c>
      <c r="X51" s="128">
        <v>1</v>
      </c>
      <c r="Y51" s="128">
        <v>0</v>
      </c>
      <c r="Z51" s="128">
        <v>12</v>
      </c>
      <c r="AA51" s="128">
        <v>2</v>
      </c>
      <c r="AB51" s="128">
        <v>7</v>
      </c>
      <c r="AC51" s="128">
        <v>8</v>
      </c>
      <c r="AD51" s="128">
        <v>15</v>
      </c>
      <c r="AE51" s="128">
        <v>4</v>
      </c>
      <c r="AF51" s="128">
        <v>2</v>
      </c>
      <c r="AG51" s="128">
        <v>17</v>
      </c>
      <c r="AH51" s="128">
        <v>0</v>
      </c>
      <c r="AI51" s="128">
        <v>4</v>
      </c>
      <c r="AJ51" s="128">
        <v>13</v>
      </c>
      <c r="AK51" s="128">
        <v>5</v>
      </c>
      <c r="AL51" s="128">
        <v>60</v>
      </c>
      <c r="AM51" s="128">
        <v>7</v>
      </c>
      <c r="AN51" s="128">
        <v>4</v>
      </c>
      <c r="AO51" s="128">
        <v>97</v>
      </c>
      <c r="AP51" s="128">
        <v>9</v>
      </c>
      <c r="AQ51" s="128">
        <v>0</v>
      </c>
      <c r="AR51" s="128">
        <v>0</v>
      </c>
      <c r="AS51" s="128">
        <v>7</v>
      </c>
      <c r="AT51" s="128">
        <v>76</v>
      </c>
      <c r="AU51" s="128">
        <v>0</v>
      </c>
      <c r="AV51" s="128">
        <v>94</v>
      </c>
    </row>
    <row r="52" spans="1:48" ht="16.8">
      <c r="A52" s="129" t="s">
        <v>922</v>
      </c>
      <c r="B52" s="128">
        <v>17</v>
      </c>
      <c r="C52" s="128">
        <v>13</v>
      </c>
      <c r="D52" s="128">
        <v>8</v>
      </c>
      <c r="E52" s="128">
        <v>9</v>
      </c>
      <c r="F52" s="128">
        <v>4</v>
      </c>
      <c r="G52" s="128">
        <v>6</v>
      </c>
      <c r="H52" s="128">
        <v>3</v>
      </c>
      <c r="I52" s="128">
        <v>4</v>
      </c>
      <c r="J52" s="128">
        <v>11</v>
      </c>
      <c r="K52" s="128">
        <v>6</v>
      </c>
      <c r="L52" s="128">
        <v>3</v>
      </c>
      <c r="M52" s="128">
        <v>17</v>
      </c>
      <c r="N52" s="128">
        <v>2</v>
      </c>
      <c r="O52" s="128">
        <v>0</v>
      </c>
      <c r="P52" s="128">
        <v>1</v>
      </c>
      <c r="Q52" s="128">
        <v>3</v>
      </c>
      <c r="R52" s="128">
        <v>4</v>
      </c>
      <c r="S52" s="128">
        <v>5</v>
      </c>
      <c r="T52" s="128">
        <v>2</v>
      </c>
      <c r="U52" s="128">
        <v>2</v>
      </c>
      <c r="V52" s="128">
        <v>34</v>
      </c>
      <c r="W52" s="128">
        <v>1</v>
      </c>
      <c r="X52" s="128">
        <v>0</v>
      </c>
      <c r="Y52" s="128">
        <v>0</v>
      </c>
      <c r="Z52" s="128">
        <v>1</v>
      </c>
      <c r="AA52" s="128">
        <v>0</v>
      </c>
      <c r="AB52" s="128">
        <v>0</v>
      </c>
      <c r="AC52" s="128">
        <v>1</v>
      </c>
      <c r="AD52" s="128">
        <v>0</v>
      </c>
      <c r="AE52" s="128">
        <v>1</v>
      </c>
      <c r="AF52" s="128">
        <v>0</v>
      </c>
      <c r="AG52" s="128">
        <v>7</v>
      </c>
      <c r="AH52" s="128">
        <v>2</v>
      </c>
      <c r="AI52" s="128">
        <v>1</v>
      </c>
      <c r="AJ52" s="128">
        <v>2</v>
      </c>
      <c r="AK52" s="128">
        <v>1</v>
      </c>
      <c r="AL52" s="128">
        <v>8</v>
      </c>
      <c r="AM52" s="128">
        <v>1</v>
      </c>
      <c r="AN52" s="128">
        <v>1</v>
      </c>
      <c r="AO52" s="128">
        <v>17</v>
      </c>
      <c r="AP52" s="128">
        <v>1</v>
      </c>
      <c r="AQ52" s="128">
        <v>0</v>
      </c>
      <c r="AR52" s="128">
        <v>0</v>
      </c>
      <c r="AS52" s="128">
        <v>0</v>
      </c>
      <c r="AT52" s="128">
        <v>16</v>
      </c>
      <c r="AU52" s="128">
        <v>0</v>
      </c>
      <c r="AV52" s="128">
        <v>16</v>
      </c>
    </row>
    <row r="53" spans="1:48" ht="16.8">
      <c r="A53" s="129" t="s">
        <v>923</v>
      </c>
      <c r="B53" s="128">
        <v>257</v>
      </c>
      <c r="C53" s="128">
        <v>203</v>
      </c>
      <c r="D53" s="128">
        <v>132</v>
      </c>
      <c r="E53" s="128">
        <v>125</v>
      </c>
      <c r="F53" s="128">
        <v>76</v>
      </c>
      <c r="G53" s="128">
        <v>129</v>
      </c>
      <c r="H53" s="128">
        <v>24</v>
      </c>
      <c r="I53" s="128">
        <v>28</v>
      </c>
      <c r="J53" s="128">
        <v>201</v>
      </c>
      <c r="K53" s="128">
        <v>40</v>
      </c>
      <c r="L53" s="128">
        <v>20</v>
      </c>
      <c r="M53" s="128">
        <v>257</v>
      </c>
      <c r="N53" s="128">
        <v>14</v>
      </c>
      <c r="O53" s="128">
        <v>0</v>
      </c>
      <c r="P53" s="128">
        <v>18</v>
      </c>
      <c r="Q53" s="128">
        <v>24</v>
      </c>
      <c r="R53" s="128">
        <v>54</v>
      </c>
      <c r="S53" s="128">
        <v>86</v>
      </c>
      <c r="T53" s="128">
        <v>25</v>
      </c>
      <c r="U53" s="128">
        <v>40</v>
      </c>
      <c r="V53" s="128">
        <v>498</v>
      </c>
      <c r="W53" s="128">
        <v>16</v>
      </c>
      <c r="X53" s="128">
        <v>1</v>
      </c>
      <c r="Y53" s="128">
        <v>1</v>
      </c>
      <c r="Z53" s="128">
        <v>54</v>
      </c>
      <c r="AA53" s="128">
        <v>5</v>
      </c>
      <c r="AB53" s="128">
        <v>19</v>
      </c>
      <c r="AC53" s="128">
        <v>12</v>
      </c>
      <c r="AD53" s="128">
        <v>24</v>
      </c>
      <c r="AE53" s="128">
        <v>8</v>
      </c>
      <c r="AF53" s="128">
        <v>4</v>
      </c>
      <c r="AG53" s="128">
        <v>50</v>
      </c>
      <c r="AH53" s="128">
        <v>2</v>
      </c>
      <c r="AI53" s="128">
        <v>24</v>
      </c>
      <c r="AJ53" s="128">
        <v>18</v>
      </c>
      <c r="AK53" s="128">
        <v>5</v>
      </c>
      <c r="AL53" s="128">
        <v>40</v>
      </c>
      <c r="AM53" s="128">
        <v>99</v>
      </c>
      <c r="AN53" s="128">
        <v>66</v>
      </c>
      <c r="AO53" s="128">
        <v>257</v>
      </c>
      <c r="AP53" s="128">
        <v>10</v>
      </c>
      <c r="AQ53" s="128">
        <v>0</v>
      </c>
      <c r="AR53" s="128">
        <v>0</v>
      </c>
      <c r="AS53" s="128">
        <v>9</v>
      </c>
      <c r="AT53" s="128">
        <v>223</v>
      </c>
      <c r="AU53" s="128">
        <v>0</v>
      </c>
      <c r="AV53" s="128">
        <v>244</v>
      </c>
    </row>
    <row r="54" spans="1:48" ht="16.8">
      <c r="A54" s="129" t="s">
        <v>924</v>
      </c>
      <c r="B54" s="128">
        <v>664</v>
      </c>
      <c r="C54" s="128">
        <v>521</v>
      </c>
      <c r="D54" s="128">
        <v>344</v>
      </c>
      <c r="E54" s="128">
        <v>320</v>
      </c>
      <c r="F54" s="128">
        <v>146</v>
      </c>
      <c r="G54" s="128">
        <v>408</v>
      </c>
      <c r="H54" s="128">
        <v>59</v>
      </c>
      <c r="I54" s="128">
        <v>51</v>
      </c>
      <c r="J54" s="128">
        <v>452</v>
      </c>
      <c r="K54" s="128">
        <v>217</v>
      </c>
      <c r="L54" s="128">
        <v>133</v>
      </c>
      <c r="M54" s="128">
        <v>664</v>
      </c>
      <c r="N54" s="128">
        <v>33</v>
      </c>
      <c r="O54" s="128">
        <v>131</v>
      </c>
      <c r="P54" s="128">
        <v>84</v>
      </c>
      <c r="Q54" s="128">
        <v>63</v>
      </c>
      <c r="R54" s="128">
        <v>131</v>
      </c>
      <c r="S54" s="128">
        <v>217</v>
      </c>
      <c r="T54" s="128">
        <v>45</v>
      </c>
      <c r="U54" s="128">
        <v>114</v>
      </c>
      <c r="V54" s="128">
        <v>1333</v>
      </c>
      <c r="W54" s="128">
        <v>21</v>
      </c>
      <c r="X54" s="128">
        <v>2</v>
      </c>
      <c r="Y54" s="128">
        <v>6</v>
      </c>
      <c r="Z54" s="128">
        <v>103</v>
      </c>
      <c r="AA54" s="128">
        <v>19</v>
      </c>
      <c r="AB54" s="128">
        <v>48</v>
      </c>
      <c r="AC54" s="128">
        <v>52</v>
      </c>
      <c r="AD54" s="128">
        <v>70</v>
      </c>
      <c r="AE54" s="128">
        <v>30</v>
      </c>
      <c r="AF54" s="128">
        <v>20</v>
      </c>
      <c r="AG54" s="128">
        <v>118</v>
      </c>
      <c r="AH54" s="128">
        <v>9</v>
      </c>
      <c r="AI54" s="128">
        <v>66</v>
      </c>
      <c r="AJ54" s="128">
        <v>74</v>
      </c>
      <c r="AK54" s="128">
        <v>33</v>
      </c>
      <c r="AL54" s="128">
        <v>331</v>
      </c>
      <c r="AM54" s="128">
        <v>137</v>
      </c>
      <c r="AN54" s="128">
        <v>38</v>
      </c>
      <c r="AO54" s="128">
        <v>664</v>
      </c>
      <c r="AP54" s="128">
        <v>43</v>
      </c>
      <c r="AQ54" s="128">
        <v>0</v>
      </c>
      <c r="AR54" s="128">
        <v>0</v>
      </c>
      <c r="AS54" s="128">
        <v>19</v>
      </c>
      <c r="AT54" s="128">
        <v>577</v>
      </c>
      <c r="AU54" s="128">
        <v>0</v>
      </c>
      <c r="AV54" s="128">
        <v>634</v>
      </c>
    </row>
    <row r="55" spans="1:48" ht="16.8">
      <c r="A55" s="129" t="s">
        <v>976</v>
      </c>
      <c r="B55" s="128">
        <v>203</v>
      </c>
      <c r="C55" s="128">
        <v>151</v>
      </c>
      <c r="D55" s="128">
        <v>92</v>
      </c>
      <c r="E55" s="128">
        <v>111</v>
      </c>
      <c r="F55" s="128">
        <v>47</v>
      </c>
      <c r="G55" s="128">
        <v>99</v>
      </c>
      <c r="H55" s="128">
        <v>34</v>
      </c>
      <c r="I55" s="128">
        <v>23</v>
      </c>
      <c r="J55" s="128">
        <v>177</v>
      </c>
      <c r="K55" s="128">
        <v>30</v>
      </c>
      <c r="L55" s="128">
        <v>16</v>
      </c>
      <c r="M55" s="128">
        <v>203</v>
      </c>
      <c r="N55" s="128">
        <v>19</v>
      </c>
      <c r="O55" s="128">
        <v>0</v>
      </c>
      <c r="P55" s="128">
        <v>13</v>
      </c>
      <c r="Q55" s="128">
        <v>12</v>
      </c>
      <c r="R55" s="128">
        <v>34</v>
      </c>
      <c r="S55" s="128">
        <v>90</v>
      </c>
      <c r="T55" s="128">
        <v>19</v>
      </c>
      <c r="U55" s="128">
        <v>35</v>
      </c>
      <c r="V55" s="128">
        <v>410</v>
      </c>
      <c r="W55" s="128">
        <v>16</v>
      </c>
      <c r="X55" s="128">
        <v>6</v>
      </c>
      <c r="Y55" s="128">
        <v>2</v>
      </c>
      <c r="Z55" s="128">
        <v>33</v>
      </c>
      <c r="AA55" s="128">
        <v>2</v>
      </c>
      <c r="AB55" s="128">
        <v>11</v>
      </c>
      <c r="AC55" s="128">
        <v>15</v>
      </c>
      <c r="AD55" s="128">
        <v>22</v>
      </c>
      <c r="AE55" s="128">
        <v>6</v>
      </c>
      <c r="AF55" s="128">
        <v>3</v>
      </c>
      <c r="AG55" s="128">
        <v>49</v>
      </c>
      <c r="AH55" s="128">
        <v>0</v>
      </c>
      <c r="AI55" s="128">
        <v>12</v>
      </c>
      <c r="AJ55" s="128">
        <v>23</v>
      </c>
      <c r="AK55" s="128">
        <v>12</v>
      </c>
      <c r="AL55" s="128">
        <v>53</v>
      </c>
      <c r="AM55" s="128">
        <v>31</v>
      </c>
      <c r="AN55" s="128">
        <v>21</v>
      </c>
      <c r="AO55" s="128">
        <v>203</v>
      </c>
      <c r="AP55" s="128">
        <v>17</v>
      </c>
      <c r="AQ55" s="128">
        <v>0</v>
      </c>
      <c r="AR55" s="128">
        <v>0</v>
      </c>
      <c r="AS55" s="128">
        <v>7</v>
      </c>
      <c r="AT55" s="128">
        <v>173</v>
      </c>
      <c r="AU55" s="128">
        <v>0</v>
      </c>
      <c r="AV55" s="128">
        <v>192</v>
      </c>
    </row>
    <row r="56" spans="1:48" ht="16.8">
      <c r="A56" s="129" t="s">
        <v>925</v>
      </c>
      <c r="B56" s="128">
        <v>4644</v>
      </c>
      <c r="C56" s="128">
        <v>3825</v>
      </c>
      <c r="D56" s="128">
        <v>2414</v>
      </c>
      <c r="E56" s="128">
        <v>2230</v>
      </c>
      <c r="F56" s="128">
        <v>1014</v>
      </c>
      <c r="G56" s="128">
        <v>2591</v>
      </c>
      <c r="H56" s="128">
        <v>491</v>
      </c>
      <c r="I56" s="128">
        <v>548</v>
      </c>
      <c r="J56" s="128">
        <v>2782</v>
      </c>
      <c r="K56" s="128">
        <v>1855</v>
      </c>
      <c r="L56" s="128">
        <v>1001</v>
      </c>
      <c r="M56" s="128">
        <v>4644</v>
      </c>
      <c r="N56" s="128">
        <v>277</v>
      </c>
      <c r="O56" s="128">
        <v>1940</v>
      </c>
      <c r="P56" s="128">
        <v>472</v>
      </c>
      <c r="Q56" s="128">
        <v>361</v>
      </c>
      <c r="R56" s="128">
        <v>995</v>
      </c>
      <c r="S56" s="128">
        <v>1843</v>
      </c>
      <c r="T56" s="128">
        <v>293</v>
      </c>
      <c r="U56" s="128">
        <v>652</v>
      </c>
      <c r="V56" s="128">
        <v>9281</v>
      </c>
      <c r="W56" s="128">
        <v>136</v>
      </c>
      <c r="X56" s="128">
        <v>29</v>
      </c>
      <c r="Y56" s="128">
        <v>32</v>
      </c>
      <c r="Z56" s="128">
        <v>737</v>
      </c>
      <c r="AA56" s="128">
        <v>116</v>
      </c>
      <c r="AB56" s="128">
        <v>323</v>
      </c>
      <c r="AC56" s="128">
        <v>392</v>
      </c>
      <c r="AD56" s="128">
        <v>245</v>
      </c>
      <c r="AE56" s="128">
        <v>228</v>
      </c>
      <c r="AF56" s="128">
        <v>102</v>
      </c>
      <c r="AG56" s="128">
        <v>1108</v>
      </c>
      <c r="AH56" s="128">
        <v>44</v>
      </c>
      <c r="AI56" s="128">
        <v>398</v>
      </c>
      <c r="AJ56" s="128">
        <v>645</v>
      </c>
      <c r="AK56" s="128">
        <v>255</v>
      </c>
      <c r="AL56" s="128">
        <v>2857</v>
      </c>
      <c r="AM56" s="128">
        <v>785</v>
      </c>
      <c r="AN56" s="128">
        <v>185</v>
      </c>
      <c r="AO56" s="128">
        <v>4644</v>
      </c>
      <c r="AP56" s="128">
        <v>241</v>
      </c>
      <c r="AQ56" s="128">
        <v>0</v>
      </c>
      <c r="AR56" s="128">
        <v>0</v>
      </c>
      <c r="AS56" s="128">
        <v>116</v>
      </c>
      <c r="AT56" s="128">
        <v>4112</v>
      </c>
      <c r="AU56" s="128">
        <v>0</v>
      </c>
      <c r="AV56" s="128">
        <v>4461</v>
      </c>
    </row>
    <row r="57" spans="1:48" ht="16.8">
      <c r="A57" s="129" t="s">
        <v>4104</v>
      </c>
      <c r="B57" s="128">
        <v>891</v>
      </c>
      <c r="C57" s="128">
        <v>681</v>
      </c>
      <c r="D57" s="128">
        <v>450</v>
      </c>
      <c r="E57" s="128">
        <v>441</v>
      </c>
      <c r="F57" s="128">
        <v>211</v>
      </c>
      <c r="G57" s="128">
        <v>512</v>
      </c>
      <c r="H57" s="128">
        <v>80</v>
      </c>
      <c r="I57" s="128">
        <v>88</v>
      </c>
      <c r="J57" s="128">
        <v>676</v>
      </c>
      <c r="K57" s="128">
        <v>196</v>
      </c>
      <c r="L57" s="128">
        <v>106</v>
      </c>
      <c r="M57" s="128">
        <v>891</v>
      </c>
      <c r="N57" s="128">
        <v>46</v>
      </c>
      <c r="O57" s="128">
        <v>268</v>
      </c>
      <c r="P57" s="128">
        <v>94</v>
      </c>
      <c r="Q57" s="128">
        <v>69</v>
      </c>
      <c r="R57" s="128">
        <v>190</v>
      </c>
      <c r="S57" s="128">
        <v>306</v>
      </c>
      <c r="T57" s="128">
        <v>80</v>
      </c>
      <c r="U57" s="128">
        <v>134</v>
      </c>
      <c r="V57" s="128">
        <v>1763</v>
      </c>
      <c r="W57" s="128">
        <v>36</v>
      </c>
      <c r="X57" s="128">
        <v>7</v>
      </c>
      <c r="Y57" s="128">
        <v>6</v>
      </c>
      <c r="Z57" s="128">
        <v>101</v>
      </c>
      <c r="AA57" s="128">
        <v>25</v>
      </c>
      <c r="AB57" s="128">
        <v>59</v>
      </c>
      <c r="AC57" s="128">
        <v>71</v>
      </c>
      <c r="AD57" s="128">
        <v>109</v>
      </c>
      <c r="AE57" s="128">
        <v>40</v>
      </c>
      <c r="AF57" s="128">
        <v>10</v>
      </c>
      <c r="AG57" s="128">
        <v>177</v>
      </c>
      <c r="AH57" s="128">
        <v>13</v>
      </c>
      <c r="AI57" s="128">
        <v>89</v>
      </c>
      <c r="AJ57" s="128">
        <v>114</v>
      </c>
      <c r="AK57" s="128">
        <v>24</v>
      </c>
      <c r="AL57" s="128">
        <v>381</v>
      </c>
      <c r="AM57" s="128">
        <v>248</v>
      </c>
      <c r="AN57" s="128">
        <v>41</v>
      </c>
      <c r="AO57" s="128">
        <v>891</v>
      </c>
      <c r="AP57" s="128">
        <v>61</v>
      </c>
      <c r="AQ57" s="128">
        <v>0</v>
      </c>
      <c r="AR57" s="128">
        <v>0</v>
      </c>
      <c r="AS57" s="128">
        <v>33</v>
      </c>
      <c r="AT57" s="128">
        <v>759</v>
      </c>
      <c r="AU57" s="128">
        <v>0</v>
      </c>
      <c r="AV57" s="128">
        <v>848</v>
      </c>
    </row>
    <row r="58" spans="1:48" ht="16.8">
      <c r="A58" s="129" t="s">
        <v>926</v>
      </c>
      <c r="B58" s="128">
        <v>138</v>
      </c>
      <c r="C58" s="128">
        <v>103</v>
      </c>
      <c r="D58" s="128">
        <v>57</v>
      </c>
      <c r="E58" s="128">
        <v>81</v>
      </c>
      <c r="F58" s="128">
        <v>22</v>
      </c>
      <c r="G58" s="128">
        <v>68</v>
      </c>
      <c r="H58" s="128">
        <v>26</v>
      </c>
      <c r="I58" s="128">
        <v>22</v>
      </c>
      <c r="J58" s="128">
        <v>92</v>
      </c>
      <c r="K58" s="128">
        <v>47</v>
      </c>
      <c r="L58" s="128">
        <v>26</v>
      </c>
      <c r="M58" s="128">
        <v>138</v>
      </c>
      <c r="N58" s="128">
        <v>8</v>
      </c>
      <c r="O58" s="128">
        <v>0</v>
      </c>
      <c r="P58" s="128">
        <v>22</v>
      </c>
      <c r="Q58" s="128">
        <v>10</v>
      </c>
      <c r="R58" s="128">
        <v>21</v>
      </c>
      <c r="S58" s="128">
        <v>46</v>
      </c>
      <c r="T58" s="128">
        <v>10</v>
      </c>
      <c r="U58" s="128">
        <v>25</v>
      </c>
      <c r="V58" s="128">
        <v>277</v>
      </c>
      <c r="W58" s="128">
        <v>5</v>
      </c>
      <c r="X58" s="128">
        <v>3</v>
      </c>
      <c r="Y58" s="128">
        <v>0</v>
      </c>
      <c r="Z58" s="128">
        <v>19</v>
      </c>
      <c r="AA58" s="128">
        <v>5</v>
      </c>
      <c r="AB58" s="128">
        <v>6</v>
      </c>
      <c r="AC58" s="128">
        <v>24</v>
      </c>
      <c r="AD58" s="128">
        <v>4</v>
      </c>
      <c r="AE58" s="128">
        <v>4</v>
      </c>
      <c r="AF58" s="128">
        <v>2</v>
      </c>
      <c r="AG58" s="128">
        <v>31</v>
      </c>
      <c r="AH58" s="128">
        <v>3</v>
      </c>
      <c r="AI58" s="128">
        <v>17</v>
      </c>
      <c r="AJ58" s="128">
        <v>5</v>
      </c>
      <c r="AK58" s="128">
        <v>1</v>
      </c>
      <c r="AL58" s="128">
        <v>77</v>
      </c>
      <c r="AM58" s="128">
        <v>26</v>
      </c>
      <c r="AN58" s="128">
        <v>7</v>
      </c>
      <c r="AO58" s="128">
        <v>138</v>
      </c>
      <c r="AP58" s="128">
        <v>11</v>
      </c>
      <c r="AQ58" s="128">
        <v>0</v>
      </c>
      <c r="AR58" s="128">
        <v>0</v>
      </c>
      <c r="AS58" s="128">
        <v>3</v>
      </c>
      <c r="AT58" s="128">
        <v>119</v>
      </c>
      <c r="AU58" s="128">
        <v>0</v>
      </c>
      <c r="AV58" s="128">
        <v>133</v>
      </c>
    </row>
    <row r="59" spans="1:48" ht="16.8">
      <c r="A59" s="129" t="s">
        <v>927</v>
      </c>
      <c r="B59" s="128">
        <v>255</v>
      </c>
      <c r="C59" s="128">
        <v>206</v>
      </c>
      <c r="D59" s="128">
        <v>116</v>
      </c>
      <c r="E59" s="128">
        <v>139</v>
      </c>
      <c r="F59" s="128">
        <v>49</v>
      </c>
      <c r="G59" s="128">
        <v>149</v>
      </c>
      <c r="H59" s="128">
        <v>31</v>
      </c>
      <c r="I59" s="128">
        <v>26</v>
      </c>
      <c r="J59" s="128">
        <v>162</v>
      </c>
      <c r="K59" s="128">
        <v>90</v>
      </c>
      <c r="L59" s="128">
        <v>41</v>
      </c>
      <c r="M59" s="128">
        <v>255</v>
      </c>
      <c r="N59" s="128">
        <v>24</v>
      </c>
      <c r="O59" s="128">
        <v>0</v>
      </c>
      <c r="P59" s="128">
        <v>17</v>
      </c>
      <c r="Q59" s="128">
        <v>13</v>
      </c>
      <c r="R59" s="128">
        <v>40</v>
      </c>
      <c r="S59" s="128">
        <v>88</v>
      </c>
      <c r="T59" s="128">
        <v>27</v>
      </c>
      <c r="U59" s="128">
        <v>68</v>
      </c>
      <c r="V59" s="128">
        <v>507</v>
      </c>
      <c r="W59" s="128">
        <v>40</v>
      </c>
      <c r="X59" s="128">
        <v>1</v>
      </c>
      <c r="Y59" s="128">
        <v>0</v>
      </c>
      <c r="Z59" s="128">
        <v>40</v>
      </c>
      <c r="AA59" s="128">
        <v>3</v>
      </c>
      <c r="AB59" s="128">
        <v>14</v>
      </c>
      <c r="AC59" s="128">
        <v>15</v>
      </c>
      <c r="AD59" s="128">
        <v>27</v>
      </c>
      <c r="AE59" s="128">
        <v>6</v>
      </c>
      <c r="AF59" s="128">
        <v>2</v>
      </c>
      <c r="AG59" s="128">
        <v>62</v>
      </c>
      <c r="AH59" s="128">
        <v>2</v>
      </c>
      <c r="AI59" s="128">
        <v>18</v>
      </c>
      <c r="AJ59" s="128">
        <v>18</v>
      </c>
      <c r="AK59" s="128">
        <v>22</v>
      </c>
      <c r="AL59" s="128">
        <v>90</v>
      </c>
      <c r="AM59" s="128">
        <v>85</v>
      </c>
      <c r="AN59" s="128">
        <v>22</v>
      </c>
      <c r="AO59" s="128">
        <v>255</v>
      </c>
      <c r="AP59" s="128">
        <v>14</v>
      </c>
      <c r="AQ59" s="128">
        <v>0</v>
      </c>
      <c r="AR59" s="128">
        <v>0</v>
      </c>
      <c r="AS59" s="128">
        <v>7</v>
      </c>
      <c r="AT59" s="128">
        <v>223</v>
      </c>
      <c r="AU59" s="128">
        <v>0</v>
      </c>
      <c r="AV59" s="128">
        <v>241</v>
      </c>
    </row>
    <row r="60" spans="1:48" ht="16.8">
      <c r="A60" s="129" t="s">
        <v>928</v>
      </c>
      <c r="B60" s="128">
        <v>201</v>
      </c>
      <c r="C60" s="128">
        <v>163</v>
      </c>
      <c r="D60" s="128">
        <v>110</v>
      </c>
      <c r="E60" s="128">
        <v>91</v>
      </c>
      <c r="F60" s="128">
        <v>42</v>
      </c>
      <c r="G60" s="128">
        <v>105</v>
      </c>
      <c r="H60" s="128">
        <v>34</v>
      </c>
      <c r="I60" s="128">
        <v>20</v>
      </c>
      <c r="J60" s="128">
        <v>142</v>
      </c>
      <c r="K60" s="128">
        <v>68</v>
      </c>
      <c r="L60" s="128">
        <v>38</v>
      </c>
      <c r="M60" s="128">
        <v>201</v>
      </c>
      <c r="N60" s="128">
        <v>29</v>
      </c>
      <c r="O60" s="128">
        <v>0</v>
      </c>
      <c r="P60" s="128">
        <v>19</v>
      </c>
      <c r="Q60" s="128">
        <v>13</v>
      </c>
      <c r="R60" s="128">
        <v>31</v>
      </c>
      <c r="S60" s="128">
        <v>82</v>
      </c>
      <c r="T60" s="128">
        <v>15</v>
      </c>
      <c r="U60" s="128">
        <v>40</v>
      </c>
      <c r="V60" s="128">
        <v>411</v>
      </c>
      <c r="W60" s="128">
        <v>29</v>
      </c>
      <c r="X60" s="128">
        <v>3</v>
      </c>
      <c r="Y60" s="128">
        <v>1</v>
      </c>
      <c r="Z60" s="128">
        <v>31</v>
      </c>
      <c r="AA60" s="128">
        <v>2</v>
      </c>
      <c r="AB60" s="128">
        <v>11</v>
      </c>
      <c r="AC60" s="128">
        <v>26</v>
      </c>
      <c r="AD60" s="128">
        <v>12</v>
      </c>
      <c r="AE60" s="128">
        <v>13</v>
      </c>
      <c r="AF60" s="128">
        <v>3</v>
      </c>
      <c r="AG60" s="128">
        <v>42</v>
      </c>
      <c r="AH60" s="128">
        <v>0</v>
      </c>
      <c r="AI60" s="128">
        <v>16</v>
      </c>
      <c r="AJ60" s="128">
        <v>6</v>
      </c>
      <c r="AK60" s="128">
        <v>10</v>
      </c>
      <c r="AL60" s="128">
        <v>76</v>
      </c>
      <c r="AM60" s="128">
        <v>55</v>
      </c>
      <c r="AN60" s="128">
        <v>26</v>
      </c>
      <c r="AO60" s="128">
        <v>201</v>
      </c>
      <c r="AP60" s="128">
        <v>24</v>
      </c>
      <c r="AQ60" s="128">
        <v>0</v>
      </c>
      <c r="AR60" s="128">
        <v>0</v>
      </c>
      <c r="AS60" s="128">
        <v>6</v>
      </c>
      <c r="AT60" s="128">
        <v>160</v>
      </c>
      <c r="AU60" s="128">
        <v>0</v>
      </c>
      <c r="AV60" s="128">
        <v>187</v>
      </c>
    </row>
    <row r="61" spans="1:48" ht="16.8">
      <c r="A61" s="129" t="s">
        <v>929</v>
      </c>
      <c r="B61" s="128">
        <v>126</v>
      </c>
      <c r="C61" s="128">
        <v>97</v>
      </c>
      <c r="D61" s="128">
        <v>73</v>
      </c>
      <c r="E61" s="128">
        <v>53</v>
      </c>
      <c r="F61" s="128">
        <v>26</v>
      </c>
      <c r="G61" s="128">
        <v>61</v>
      </c>
      <c r="H61" s="128">
        <v>19</v>
      </c>
      <c r="I61" s="128">
        <v>20</v>
      </c>
      <c r="J61" s="128">
        <v>86</v>
      </c>
      <c r="K61" s="128">
        <v>35</v>
      </c>
      <c r="L61" s="128">
        <v>20</v>
      </c>
      <c r="M61" s="128">
        <v>126</v>
      </c>
      <c r="N61" s="128">
        <v>12</v>
      </c>
      <c r="O61" s="128">
        <v>0</v>
      </c>
      <c r="P61" s="128">
        <v>26</v>
      </c>
      <c r="Q61" s="128">
        <v>15</v>
      </c>
      <c r="R61" s="128">
        <v>28</v>
      </c>
      <c r="S61" s="128">
        <v>39</v>
      </c>
      <c r="T61" s="128">
        <v>7</v>
      </c>
      <c r="U61" s="128">
        <v>11</v>
      </c>
      <c r="V61" s="128">
        <v>247</v>
      </c>
      <c r="W61" s="128">
        <v>10</v>
      </c>
      <c r="X61" s="128">
        <v>3</v>
      </c>
      <c r="Y61" s="128">
        <v>1</v>
      </c>
      <c r="Z61" s="128">
        <v>18</v>
      </c>
      <c r="AA61" s="128">
        <v>2</v>
      </c>
      <c r="AB61" s="128">
        <v>6</v>
      </c>
      <c r="AC61" s="128">
        <v>11</v>
      </c>
      <c r="AD61" s="128">
        <v>7</v>
      </c>
      <c r="AE61" s="128">
        <v>7</v>
      </c>
      <c r="AF61" s="128">
        <v>2</v>
      </c>
      <c r="AG61" s="128">
        <v>24</v>
      </c>
      <c r="AH61" s="128">
        <v>2</v>
      </c>
      <c r="AI61" s="128">
        <v>13</v>
      </c>
      <c r="AJ61" s="128">
        <v>14</v>
      </c>
      <c r="AK61" s="128">
        <v>12</v>
      </c>
      <c r="AL61" s="128">
        <v>77</v>
      </c>
      <c r="AM61" s="128">
        <v>9</v>
      </c>
      <c r="AN61" s="128">
        <v>6</v>
      </c>
      <c r="AO61" s="128">
        <v>126</v>
      </c>
      <c r="AP61" s="128">
        <v>7</v>
      </c>
      <c r="AQ61" s="128">
        <v>0</v>
      </c>
      <c r="AR61" s="128">
        <v>0</v>
      </c>
      <c r="AS61" s="128">
        <v>6</v>
      </c>
      <c r="AT61" s="128">
        <v>108</v>
      </c>
      <c r="AU61" s="128">
        <v>0</v>
      </c>
      <c r="AV61" s="128">
        <v>117</v>
      </c>
    </row>
    <row r="62" spans="1:48" ht="16.8">
      <c r="A62" s="129" t="s">
        <v>930</v>
      </c>
      <c r="B62" s="128">
        <v>81</v>
      </c>
      <c r="C62" s="128">
        <v>56</v>
      </c>
      <c r="D62" s="128">
        <v>47</v>
      </c>
      <c r="E62" s="128">
        <v>34</v>
      </c>
      <c r="F62" s="128">
        <v>13</v>
      </c>
      <c r="G62" s="128">
        <v>44</v>
      </c>
      <c r="H62" s="128">
        <v>13</v>
      </c>
      <c r="I62" s="128">
        <v>11</v>
      </c>
      <c r="J62" s="128">
        <v>66</v>
      </c>
      <c r="K62" s="128">
        <v>16</v>
      </c>
      <c r="L62" s="128">
        <v>9</v>
      </c>
      <c r="M62" s="128">
        <v>81</v>
      </c>
      <c r="N62" s="128">
        <v>6</v>
      </c>
      <c r="O62" s="128">
        <v>0</v>
      </c>
      <c r="P62" s="128">
        <v>14</v>
      </c>
      <c r="Q62" s="128">
        <v>7</v>
      </c>
      <c r="R62" s="128">
        <v>13</v>
      </c>
      <c r="S62" s="128">
        <v>29</v>
      </c>
      <c r="T62" s="128">
        <v>3</v>
      </c>
      <c r="U62" s="128">
        <v>14</v>
      </c>
      <c r="V62" s="128">
        <v>163</v>
      </c>
      <c r="W62" s="128">
        <v>7</v>
      </c>
      <c r="X62" s="128">
        <v>0</v>
      </c>
      <c r="Y62" s="128">
        <v>0</v>
      </c>
      <c r="Z62" s="128">
        <v>12</v>
      </c>
      <c r="AA62" s="128">
        <v>5</v>
      </c>
      <c r="AB62" s="128">
        <v>7</v>
      </c>
      <c r="AC62" s="128">
        <v>5</v>
      </c>
      <c r="AD62" s="128">
        <v>3</v>
      </c>
      <c r="AE62" s="128">
        <v>3</v>
      </c>
      <c r="AF62" s="128">
        <v>1</v>
      </c>
      <c r="AG62" s="128">
        <v>18</v>
      </c>
      <c r="AH62" s="128">
        <v>2</v>
      </c>
      <c r="AI62" s="128">
        <v>10</v>
      </c>
      <c r="AJ62" s="128">
        <v>7</v>
      </c>
      <c r="AK62" s="128">
        <v>3</v>
      </c>
      <c r="AL62" s="128">
        <v>48</v>
      </c>
      <c r="AM62" s="128">
        <v>9</v>
      </c>
      <c r="AN62" s="128">
        <v>5</v>
      </c>
      <c r="AO62" s="128">
        <v>81</v>
      </c>
      <c r="AP62" s="128">
        <v>4</v>
      </c>
      <c r="AQ62" s="128">
        <v>0</v>
      </c>
      <c r="AR62" s="128">
        <v>0</v>
      </c>
      <c r="AS62" s="128">
        <v>3</v>
      </c>
      <c r="AT62" s="128">
        <v>71</v>
      </c>
      <c r="AU62" s="128">
        <v>0</v>
      </c>
      <c r="AV62" s="128">
        <v>75</v>
      </c>
    </row>
    <row r="63" spans="1:48" ht="16.8">
      <c r="A63" s="129" t="s">
        <v>931</v>
      </c>
      <c r="B63" s="128">
        <v>133</v>
      </c>
      <c r="C63" s="128">
        <v>102</v>
      </c>
      <c r="D63" s="128">
        <v>57</v>
      </c>
      <c r="E63" s="128">
        <v>76</v>
      </c>
      <c r="F63" s="128">
        <v>25</v>
      </c>
      <c r="G63" s="128">
        <v>74</v>
      </c>
      <c r="H63" s="128">
        <v>18</v>
      </c>
      <c r="I63" s="128">
        <v>16</v>
      </c>
      <c r="J63" s="128">
        <v>91</v>
      </c>
      <c r="K63" s="128">
        <v>43</v>
      </c>
      <c r="L63" s="128">
        <v>28</v>
      </c>
      <c r="M63" s="128">
        <v>133</v>
      </c>
      <c r="N63" s="128">
        <v>12</v>
      </c>
      <c r="O63" s="128">
        <v>0</v>
      </c>
      <c r="P63" s="128">
        <v>12</v>
      </c>
      <c r="Q63" s="128">
        <v>17</v>
      </c>
      <c r="R63" s="128">
        <v>17</v>
      </c>
      <c r="S63" s="128">
        <v>63</v>
      </c>
      <c r="T63" s="128">
        <v>8</v>
      </c>
      <c r="U63" s="128">
        <v>12</v>
      </c>
      <c r="V63" s="128">
        <v>267</v>
      </c>
      <c r="W63" s="128">
        <v>7</v>
      </c>
      <c r="X63" s="128">
        <v>1</v>
      </c>
      <c r="Y63" s="128">
        <v>1</v>
      </c>
      <c r="Z63" s="128">
        <v>22</v>
      </c>
      <c r="AA63" s="128">
        <v>2</v>
      </c>
      <c r="AB63" s="128">
        <v>6</v>
      </c>
      <c r="AC63" s="128">
        <v>7</v>
      </c>
      <c r="AD63" s="128">
        <v>14</v>
      </c>
      <c r="AE63" s="128">
        <v>8</v>
      </c>
      <c r="AF63" s="128">
        <v>3</v>
      </c>
      <c r="AG63" s="128">
        <v>24</v>
      </c>
      <c r="AH63" s="128">
        <v>1</v>
      </c>
      <c r="AI63" s="128">
        <v>16</v>
      </c>
      <c r="AJ63" s="128">
        <v>11</v>
      </c>
      <c r="AK63" s="128">
        <v>6</v>
      </c>
      <c r="AL63" s="128">
        <v>64</v>
      </c>
      <c r="AM63" s="128">
        <v>37</v>
      </c>
      <c r="AN63" s="128">
        <v>7</v>
      </c>
      <c r="AO63" s="128">
        <v>133</v>
      </c>
      <c r="AP63" s="128">
        <v>7</v>
      </c>
      <c r="AQ63" s="128">
        <v>0</v>
      </c>
      <c r="AR63" s="128">
        <v>0</v>
      </c>
      <c r="AS63" s="128">
        <v>9</v>
      </c>
      <c r="AT63" s="128">
        <v>114</v>
      </c>
      <c r="AU63" s="128">
        <v>0</v>
      </c>
      <c r="AV63" s="128">
        <v>129</v>
      </c>
    </row>
    <row r="64" spans="1:48" ht="16.8">
      <c r="A64" s="129" t="s">
        <v>932</v>
      </c>
      <c r="B64" s="128">
        <v>98</v>
      </c>
      <c r="C64" s="128">
        <v>78</v>
      </c>
      <c r="D64" s="128">
        <v>44</v>
      </c>
      <c r="E64" s="128">
        <v>54</v>
      </c>
      <c r="F64" s="128">
        <v>27</v>
      </c>
      <c r="G64" s="128">
        <v>50</v>
      </c>
      <c r="H64" s="128">
        <v>7</v>
      </c>
      <c r="I64" s="128">
        <v>14</v>
      </c>
      <c r="J64" s="128">
        <v>57</v>
      </c>
      <c r="K64" s="128">
        <v>38</v>
      </c>
      <c r="L64" s="128">
        <v>24</v>
      </c>
      <c r="M64" s="128">
        <v>98</v>
      </c>
      <c r="N64" s="128">
        <v>7</v>
      </c>
      <c r="O64" s="128">
        <v>0</v>
      </c>
      <c r="P64" s="128">
        <v>10</v>
      </c>
      <c r="Q64" s="128">
        <v>7</v>
      </c>
      <c r="R64" s="128">
        <v>26</v>
      </c>
      <c r="S64" s="128">
        <v>38</v>
      </c>
      <c r="T64" s="128">
        <v>7</v>
      </c>
      <c r="U64" s="128">
        <v>8</v>
      </c>
      <c r="V64" s="128">
        <v>193</v>
      </c>
      <c r="W64" s="128">
        <v>8</v>
      </c>
      <c r="X64" s="128">
        <v>0</v>
      </c>
      <c r="Y64" s="128">
        <v>0</v>
      </c>
      <c r="Z64" s="128">
        <v>12</v>
      </c>
      <c r="AA64" s="128">
        <v>2</v>
      </c>
      <c r="AB64" s="128">
        <v>6</v>
      </c>
      <c r="AC64" s="128">
        <v>6</v>
      </c>
      <c r="AD64" s="128">
        <v>12</v>
      </c>
      <c r="AE64" s="128">
        <v>3</v>
      </c>
      <c r="AF64" s="128">
        <v>1</v>
      </c>
      <c r="AG64" s="128">
        <v>22</v>
      </c>
      <c r="AH64" s="128">
        <v>0</v>
      </c>
      <c r="AI64" s="128">
        <v>12</v>
      </c>
      <c r="AJ64" s="128">
        <v>10</v>
      </c>
      <c r="AK64" s="128">
        <v>6</v>
      </c>
      <c r="AL64" s="128">
        <v>59</v>
      </c>
      <c r="AM64" s="128">
        <v>15</v>
      </c>
      <c r="AN64" s="128">
        <v>7</v>
      </c>
      <c r="AO64" s="128">
        <v>98</v>
      </c>
      <c r="AP64" s="128">
        <v>7</v>
      </c>
      <c r="AQ64" s="128">
        <v>0</v>
      </c>
      <c r="AR64" s="128">
        <v>0</v>
      </c>
      <c r="AS64" s="128">
        <v>3</v>
      </c>
      <c r="AT64" s="128">
        <v>85</v>
      </c>
      <c r="AU64" s="128">
        <v>0</v>
      </c>
      <c r="AV64" s="128">
        <v>90</v>
      </c>
    </row>
    <row r="65" spans="1:48" ht="16.8">
      <c r="A65" s="129" t="s">
        <v>933</v>
      </c>
      <c r="B65" s="128">
        <v>24</v>
      </c>
      <c r="C65" s="128">
        <v>18</v>
      </c>
      <c r="D65" s="128">
        <v>15</v>
      </c>
      <c r="E65" s="128">
        <v>9</v>
      </c>
      <c r="F65" s="128">
        <v>3</v>
      </c>
      <c r="G65" s="128">
        <v>12</v>
      </c>
      <c r="H65" s="128">
        <v>5</v>
      </c>
      <c r="I65" s="128">
        <v>4</v>
      </c>
      <c r="J65" s="128">
        <v>13</v>
      </c>
      <c r="K65" s="128">
        <v>10</v>
      </c>
      <c r="L65" s="128">
        <v>5</v>
      </c>
      <c r="M65" s="128">
        <v>24</v>
      </c>
      <c r="N65" s="128">
        <v>5</v>
      </c>
      <c r="O65" s="128">
        <v>0</v>
      </c>
      <c r="P65" s="128">
        <v>2</v>
      </c>
      <c r="Q65" s="128">
        <v>2</v>
      </c>
      <c r="R65" s="128">
        <v>4</v>
      </c>
      <c r="S65" s="128">
        <v>10</v>
      </c>
      <c r="T65" s="128">
        <v>1</v>
      </c>
      <c r="U65" s="128">
        <v>5</v>
      </c>
      <c r="V65" s="128">
        <v>47</v>
      </c>
      <c r="W65" s="128">
        <v>5</v>
      </c>
      <c r="X65" s="128">
        <v>0</v>
      </c>
      <c r="Y65" s="128">
        <v>0</v>
      </c>
      <c r="Z65" s="128">
        <v>3</v>
      </c>
      <c r="AA65" s="128">
        <v>0</v>
      </c>
      <c r="AB65" s="128">
        <v>2</v>
      </c>
      <c r="AC65" s="128">
        <v>1</v>
      </c>
      <c r="AD65" s="128">
        <v>3</v>
      </c>
      <c r="AE65" s="128">
        <v>1</v>
      </c>
      <c r="AF65" s="128">
        <v>1</v>
      </c>
      <c r="AG65" s="128">
        <v>2</v>
      </c>
      <c r="AH65" s="128">
        <v>0</v>
      </c>
      <c r="AI65" s="128">
        <v>2</v>
      </c>
      <c r="AJ65" s="128">
        <v>4</v>
      </c>
      <c r="AK65" s="128">
        <v>2</v>
      </c>
      <c r="AL65" s="128">
        <v>15</v>
      </c>
      <c r="AM65" s="128">
        <v>1</v>
      </c>
      <c r="AN65" s="128">
        <v>1</v>
      </c>
      <c r="AO65" s="128">
        <v>24</v>
      </c>
      <c r="AP65" s="128">
        <v>0</v>
      </c>
      <c r="AQ65" s="128">
        <v>0</v>
      </c>
      <c r="AR65" s="128">
        <v>0</v>
      </c>
      <c r="AS65" s="128">
        <v>1</v>
      </c>
      <c r="AT65" s="128">
        <v>22</v>
      </c>
      <c r="AU65" s="128">
        <v>0</v>
      </c>
      <c r="AV65" s="128">
        <v>21</v>
      </c>
    </row>
    <row r="66" spans="1:48" ht="16.8">
      <c r="A66" s="129" t="s">
        <v>934</v>
      </c>
      <c r="B66" s="128">
        <v>687</v>
      </c>
      <c r="C66" s="128">
        <v>582</v>
      </c>
      <c r="D66" s="128">
        <v>367</v>
      </c>
      <c r="E66" s="128">
        <v>320</v>
      </c>
      <c r="F66" s="128">
        <v>180</v>
      </c>
      <c r="G66" s="128">
        <v>360</v>
      </c>
      <c r="H66" s="128">
        <v>67</v>
      </c>
      <c r="I66" s="128">
        <v>80</v>
      </c>
      <c r="J66" s="128">
        <v>511</v>
      </c>
      <c r="K66" s="128">
        <v>184</v>
      </c>
      <c r="L66" s="128">
        <v>91</v>
      </c>
      <c r="M66" s="128">
        <v>687</v>
      </c>
      <c r="N66" s="128">
        <v>67</v>
      </c>
      <c r="O66" s="128">
        <v>272</v>
      </c>
      <c r="P66" s="128">
        <v>71</v>
      </c>
      <c r="Q66" s="128">
        <v>41</v>
      </c>
      <c r="R66" s="128">
        <v>131</v>
      </c>
      <c r="S66" s="128">
        <v>269</v>
      </c>
      <c r="T66" s="128">
        <v>60</v>
      </c>
      <c r="U66" s="128">
        <v>110</v>
      </c>
      <c r="V66" s="128">
        <v>1382</v>
      </c>
      <c r="W66" s="128">
        <v>40</v>
      </c>
      <c r="X66" s="128">
        <v>4</v>
      </c>
      <c r="Y66" s="128">
        <v>1</v>
      </c>
      <c r="Z66" s="128">
        <v>113</v>
      </c>
      <c r="AA66" s="128">
        <v>14</v>
      </c>
      <c r="AB66" s="128">
        <v>43</v>
      </c>
      <c r="AC66" s="128">
        <v>52</v>
      </c>
      <c r="AD66" s="128">
        <v>43</v>
      </c>
      <c r="AE66" s="128">
        <v>21</v>
      </c>
      <c r="AF66" s="128">
        <v>16</v>
      </c>
      <c r="AG66" s="128">
        <v>164</v>
      </c>
      <c r="AH66" s="128">
        <v>1</v>
      </c>
      <c r="AI66" s="128">
        <v>77</v>
      </c>
      <c r="AJ66" s="128">
        <v>65</v>
      </c>
      <c r="AK66" s="128">
        <v>20</v>
      </c>
      <c r="AL66" s="128">
        <v>406</v>
      </c>
      <c r="AM66" s="128">
        <v>36</v>
      </c>
      <c r="AN66" s="128">
        <v>37</v>
      </c>
      <c r="AO66" s="128">
        <v>687</v>
      </c>
      <c r="AP66" s="128">
        <v>44</v>
      </c>
      <c r="AQ66" s="128">
        <v>0</v>
      </c>
      <c r="AR66" s="128">
        <v>0</v>
      </c>
      <c r="AS66" s="128">
        <v>20</v>
      </c>
      <c r="AT66" s="128">
        <v>585</v>
      </c>
      <c r="AU66" s="128">
        <v>0</v>
      </c>
      <c r="AV66" s="128">
        <v>659</v>
      </c>
    </row>
    <row r="67" spans="1:48" ht="16.8">
      <c r="A67" s="129" t="s">
        <v>935</v>
      </c>
      <c r="B67" s="128">
        <v>47</v>
      </c>
      <c r="C67" s="128">
        <v>33</v>
      </c>
      <c r="D67" s="128">
        <v>24</v>
      </c>
      <c r="E67" s="128">
        <v>23</v>
      </c>
      <c r="F67" s="128">
        <v>13</v>
      </c>
      <c r="G67" s="128">
        <v>26</v>
      </c>
      <c r="H67" s="128">
        <v>3</v>
      </c>
      <c r="I67" s="128">
        <v>5</v>
      </c>
      <c r="J67" s="128">
        <v>36</v>
      </c>
      <c r="K67" s="128">
        <v>16</v>
      </c>
      <c r="L67" s="128">
        <v>8</v>
      </c>
      <c r="M67" s="128">
        <v>47</v>
      </c>
      <c r="N67" s="128">
        <v>1</v>
      </c>
      <c r="O67" s="128">
        <v>0</v>
      </c>
      <c r="P67" s="128">
        <v>5</v>
      </c>
      <c r="Q67" s="128">
        <v>4</v>
      </c>
      <c r="R67" s="128">
        <v>7</v>
      </c>
      <c r="S67" s="128">
        <v>26</v>
      </c>
      <c r="T67" s="128">
        <v>3</v>
      </c>
      <c r="U67" s="128">
        <v>1</v>
      </c>
      <c r="V67" s="128">
        <v>99</v>
      </c>
      <c r="W67" s="128">
        <v>4</v>
      </c>
      <c r="X67" s="128">
        <v>0</v>
      </c>
      <c r="Y67" s="128">
        <v>3</v>
      </c>
      <c r="Z67" s="128">
        <v>9</v>
      </c>
      <c r="AA67" s="128">
        <v>1</v>
      </c>
      <c r="AB67" s="128">
        <v>4</v>
      </c>
      <c r="AC67" s="128">
        <v>3</v>
      </c>
      <c r="AD67" s="128">
        <v>2</v>
      </c>
      <c r="AE67" s="128">
        <v>1</v>
      </c>
      <c r="AF67" s="128">
        <v>0</v>
      </c>
      <c r="AG67" s="128">
        <v>11</v>
      </c>
      <c r="AH67" s="128">
        <v>0</v>
      </c>
      <c r="AI67" s="128">
        <v>1</v>
      </c>
      <c r="AJ67" s="128">
        <v>7</v>
      </c>
      <c r="AK67" s="128">
        <v>4</v>
      </c>
      <c r="AL67" s="128">
        <v>22</v>
      </c>
      <c r="AM67" s="128">
        <v>10</v>
      </c>
      <c r="AN67" s="128">
        <v>5</v>
      </c>
      <c r="AO67" s="128">
        <v>47</v>
      </c>
      <c r="AP67" s="128">
        <v>2</v>
      </c>
      <c r="AQ67" s="128">
        <v>0</v>
      </c>
      <c r="AR67" s="128">
        <v>0</v>
      </c>
      <c r="AS67" s="128">
        <v>3</v>
      </c>
      <c r="AT67" s="128">
        <v>42</v>
      </c>
      <c r="AU67" s="128">
        <v>0</v>
      </c>
      <c r="AV67" s="128">
        <v>45</v>
      </c>
    </row>
    <row r="68" spans="1:48" ht="16.8">
      <c r="A68" s="129" t="s">
        <v>936</v>
      </c>
      <c r="B68" s="128">
        <v>354</v>
      </c>
      <c r="C68" s="128">
        <v>272</v>
      </c>
      <c r="D68" s="128">
        <v>195</v>
      </c>
      <c r="E68" s="128">
        <v>159</v>
      </c>
      <c r="F68" s="128">
        <v>68</v>
      </c>
      <c r="G68" s="128">
        <v>199</v>
      </c>
      <c r="H68" s="128">
        <v>45</v>
      </c>
      <c r="I68" s="128">
        <v>42</v>
      </c>
      <c r="J68" s="128">
        <v>214</v>
      </c>
      <c r="K68" s="128">
        <v>114</v>
      </c>
      <c r="L68" s="128">
        <v>60</v>
      </c>
      <c r="M68" s="128">
        <v>354</v>
      </c>
      <c r="N68" s="128">
        <v>22</v>
      </c>
      <c r="O68" s="128">
        <v>0</v>
      </c>
      <c r="P68" s="128">
        <v>25</v>
      </c>
      <c r="Q68" s="128">
        <v>30</v>
      </c>
      <c r="R68" s="128">
        <v>69</v>
      </c>
      <c r="S68" s="128">
        <v>161</v>
      </c>
      <c r="T68" s="128">
        <v>32</v>
      </c>
      <c r="U68" s="128">
        <v>33</v>
      </c>
      <c r="V68" s="128">
        <v>682</v>
      </c>
      <c r="W68" s="128">
        <v>29</v>
      </c>
      <c r="X68" s="128">
        <v>3</v>
      </c>
      <c r="Y68" s="128">
        <v>0</v>
      </c>
      <c r="Z68" s="128">
        <v>55</v>
      </c>
      <c r="AA68" s="128">
        <v>2</v>
      </c>
      <c r="AB68" s="128">
        <v>22</v>
      </c>
      <c r="AC68" s="128">
        <v>21</v>
      </c>
      <c r="AD68" s="128">
        <v>50</v>
      </c>
      <c r="AE68" s="128">
        <v>13</v>
      </c>
      <c r="AF68" s="128">
        <v>9</v>
      </c>
      <c r="AG68" s="128">
        <v>77</v>
      </c>
      <c r="AH68" s="128">
        <v>2</v>
      </c>
      <c r="AI68" s="128">
        <v>32</v>
      </c>
      <c r="AJ68" s="128">
        <v>28</v>
      </c>
      <c r="AK68" s="128">
        <v>14</v>
      </c>
      <c r="AL68" s="128">
        <v>158</v>
      </c>
      <c r="AM68" s="128">
        <v>93</v>
      </c>
      <c r="AN68" s="128">
        <v>47</v>
      </c>
      <c r="AO68" s="128">
        <v>354</v>
      </c>
      <c r="AP68" s="128">
        <v>22</v>
      </c>
      <c r="AQ68" s="128">
        <v>0</v>
      </c>
      <c r="AR68" s="128">
        <v>0</v>
      </c>
      <c r="AS68" s="128">
        <v>12</v>
      </c>
      <c r="AT68" s="128">
        <v>305</v>
      </c>
      <c r="AU68" s="128">
        <v>0</v>
      </c>
      <c r="AV68" s="128">
        <v>338</v>
      </c>
    </row>
    <row r="69" spans="1:48" ht="16.8">
      <c r="A69" s="129" t="s">
        <v>937</v>
      </c>
      <c r="B69" s="128">
        <v>32</v>
      </c>
      <c r="C69" s="128">
        <v>24</v>
      </c>
      <c r="D69" s="128">
        <v>14</v>
      </c>
      <c r="E69" s="128">
        <v>18</v>
      </c>
      <c r="F69" s="128">
        <v>8</v>
      </c>
      <c r="G69" s="128">
        <v>15</v>
      </c>
      <c r="H69" s="128">
        <v>6</v>
      </c>
      <c r="I69" s="128">
        <v>3</v>
      </c>
      <c r="J69" s="128">
        <v>28</v>
      </c>
      <c r="K69" s="128">
        <v>12</v>
      </c>
      <c r="L69" s="128">
        <v>4</v>
      </c>
      <c r="M69" s="128">
        <v>32</v>
      </c>
      <c r="N69" s="128">
        <v>6</v>
      </c>
      <c r="O69" s="128">
        <v>0</v>
      </c>
      <c r="P69" s="128">
        <v>2</v>
      </c>
      <c r="Q69" s="128">
        <v>2</v>
      </c>
      <c r="R69" s="128">
        <v>8</v>
      </c>
      <c r="S69" s="128">
        <v>10</v>
      </c>
      <c r="T69" s="128">
        <v>4</v>
      </c>
      <c r="U69" s="128">
        <v>4</v>
      </c>
      <c r="V69" s="128">
        <v>72</v>
      </c>
      <c r="W69" s="128">
        <v>5</v>
      </c>
      <c r="X69" s="128">
        <v>0</v>
      </c>
      <c r="Y69" s="128">
        <v>0</v>
      </c>
      <c r="Z69" s="128">
        <v>4</v>
      </c>
      <c r="AA69" s="128">
        <v>2</v>
      </c>
      <c r="AB69" s="128">
        <v>2</v>
      </c>
      <c r="AC69" s="128">
        <v>0</v>
      </c>
      <c r="AD69" s="128">
        <v>3</v>
      </c>
      <c r="AE69" s="128">
        <v>1</v>
      </c>
      <c r="AF69" s="128">
        <v>1</v>
      </c>
      <c r="AG69" s="128">
        <v>6</v>
      </c>
      <c r="AH69" s="128">
        <v>0</v>
      </c>
      <c r="AI69" s="128">
        <v>3</v>
      </c>
      <c r="AJ69" s="128">
        <v>3</v>
      </c>
      <c r="AK69" s="128">
        <v>0</v>
      </c>
      <c r="AL69" s="128">
        <v>14</v>
      </c>
      <c r="AM69" s="128">
        <v>12</v>
      </c>
      <c r="AN69" s="128">
        <v>0</v>
      </c>
      <c r="AO69" s="128">
        <v>32</v>
      </c>
      <c r="AP69" s="128">
        <v>1</v>
      </c>
      <c r="AQ69" s="128">
        <v>0</v>
      </c>
      <c r="AR69" s="128">
        <v>0</v>
      </c>
      <c r="AS69" s="128">
        <v>0</v>
      </c>
      <c r="AT69" s="128">
        <v>30</v>
      </c>
      <c r="AU69" s="128">
        <v>0</v>
      </c>
      <c r="AV69" s="128">
        <v>31</v>
      </c>
    </row>
    <row r="70" spans="1:48" ht="16.8">
      <c r="A70" s="129" t="s">
        <v>938</v>
      </c>
      <c r="B70" s="128">
        <v>134</v>
      </c>
      <c r="C70" s="128">
        <v>101</v>
      </c>
      <c r="D70" s="128">
        <v>66</v>
      </c>
      <c r="E70" s="128">
        <v>68</v>
      </c>
      <c r="F70" s="128">
        <v>38</v>
      </c>
      <c r="G70" s="128">
        <v>66</v>
      </c>
      <c r="H70" s="128">
        <v>15</v>
      </c>
      <c r="I70" s="128">
        <v>15</v>
      </c>
      <c r="J70" s="128">
        <v>102</v>
      </c>
      <c r="K70" s="128">
        <v>38</v>
      </c>
      <c r="L70" s="128">
        <v>21</v>
      </c>
      <c r="M70" s="128">
        <v>134</v>
      </c>
      <c r="N70" s="128">
        <v>9</v>
      </c>
      <c r="O70" s="128">
        <v>0</v>
      </c>
      <c r="P70" s="128">
        <v>9</v>
      </c>
      <c r="Q70" s="128">
        <v>6</v>
      </c>
      <c r="R70" s="128">
        <v>38</v>
      </c>
      <c r="S70" s="128">
        <v>55</v>
      </c>
      <c r="T70" s="128">
        <v>7</v>
      </c>
      <c r="U70" s="128">
        <v>16</v>
      </c>
      <c r="V70" s="128">
        <v>274</v>
      </c>
      <c r="W70" s="128">
        <v>10</v>
      </c>
      <c r="X70" s="128">
        <v>0</v>
      </c>
      <c r="Y70" s="128">
        <v>2</v>
      </c>
      <c r="Z70" s="128">
        <v>27</v>
      </c>
      <c r="AA70" s="128">
        <v>1</v>
      </c>
      <c r="AB70" s="128">
        <v>9</v>
      </c>
      <c r="AC70" s="128">
        <v>20</v>
      </c>
      <c r="AD70" s="128">
        <v>4</v>
      </c>
      <c r="AE70" s="128">
        <v>6</v>
      </c>
      <c r="AF70" s="128">
        <v>0</v>
      </c>
      <c r="AG70" s="128">
        <v>28</v>
      </c>
      <c r="AH70" s="128">
        <v>3</v>
      </c>
      <c r="AI70" s="128">
        <v>9</v>
      </c>
      <c r="AJ70" s="128">
        <v>11</v>
      </c>
      <c r="AK70" s="128">
        <v>4</v>
      </c>
      <c r="AL70" s="128">
        <v>51</v>
      </c>
      <c r="AM70" s="128">
        <v>55</v>
      </c>
      <c r="AN70" s="128">
        <v>12</v>
      </c>
      <c r="AO70" s="128">
        <v>134</v>
      </c>
      <c r="AP70" s="128">
        <v>14</v>
      </c>
      <c r="AQ70" s="128">
        <v>0</v>
      </c>
      <c r="AR70" s="128">
        <v>0</v>
      </c>
      <c r="AS70" s="128">
        <v>6</v>
      </c>
      <c r="AT70" s="128">
        <v>105</v>
      </c>
      <c r="AU70" s="128">
        <v>0</v>
      </c>
      <c r="AV70" s="128">
        <v>129</v>
      </c>
    </row>
    <row r="71" spans="1:48" ht="16.8">
      <c r="A71" s="129" t="s">
        <v>939</v>
      </c>
      <c r="B71" s="128">
        <v>166</v>
      </c>
      <c r="C71" s="128">
        <v>134</v>
      </c>
      <c r="D71" s="128">
        <v>90</v>
      </c>
      <c r="E71" s="128">
        <v>76</v>
      </c>
      <c r="F71" s="128">
        <v>40</v>
      </c>
      <c r="G71" s="128">
        <v>100</v>
      </c>
      <c r="H71" s="128">
        <v>15</v>
      </c>
      <c r="I71" s="128">
        <v>11</v>
      </c>
      <c r="J71" s="128">
        <v>133</v>
      </c>
      <c r="K71" s="128">
        <v>43</v>
      </c>
      <c r="L71" s="128">
        <v>18</v>
      </c>
      <c r="M71" s="128">
        <v>166</v>
      </c>
      <c r="N71" s="128">
        <v>11</v>
      </c>
      <c r="O71" s="128">
        <v>11</v>
      </c>
      <c r="P71" s="128">
        <v>17</v>
      </c>
      <c r="Q71" s="128">
        <v>4</v>
      </c>
      <c r="R71" s="128">
        <v>37</v>
      </c>
      <c r="S71" s="128">
        <v>70</v>
      </c>
      <c r="T71" s="128">
        <v>10</v>
      </c>
      <c r="U71" s="128">
        <v>26</v>
      </c>
      <c r="V71" s="128">
        <v>342</v>
      </c>
      <c r="W71" s="128">
        <v>10</v>
      </c>
      <c r="X71" s="128">
        <v>0</v>
      </c>
      <c r="Y71" s="128">
        <v>0</v>
      </c>
      <c r="Z71" s="128">
        <v>25</v>
      </c>
      <c r="AA71" s="128">
        <v>3</v>
      </c>
      <c r="AB71" s="128">
        <v>15</v>
      </c>
      <c r="AC71" s="128">
        <v>13</v>
      </c>
      <c r="AD71" s="128">
        <v>15</v>
      </c>
      <c r="AE71" s="128">
        <v>4</v>
      </c>
      <c r="AF71" s="128">
        <v>5</v>
      </c>
      <c r="AG71" s="128">
        <v>31</v>
      </c>
      <c r="AH71" s="128">
        <v>1</v>
      </c>
      <c r="AI71" s="128">
        <v>10</v>
      </c>
      <c r="AJ71" s="128">
        <v>30</v>
      </c>
      <c r="AK71" s="128">
        <v>0</v>
      </c>
      <c r="AL71" s="128">
        <v>62</v>
      </c>
      <c r="AM71" s="128">
        <v>71</v>
      </c>
      <c r="AN71" s="128">
        <v>18</v>
      </c>
      <c r="AO71" s="128">
        <v>166</v>
      </c>
      <c r="AP71" s="128">
        <v>21</v>
      </c>
      <c r="AQ71" s="128">
        <v>0</v>
      </c>
      <c r="AR71" s="128">
        <v>0</v>
      </c>
      <c r="AS71" s="128">
        <v>5</v>
      </c>
      <c r="AT71" s="128">
        <v>137</v>
      </c>
      <c r="AU71" s="128">
        <v>0</v>
      </c>
      <c r="AV71" s="128">
        <v>154</v>
      </c>
    </row>
    <row r="72" spans="1:48" ht="16.8">
      <c r="A72" s="129" t="s">
        <v>940</v>
      </c>
      <c r="B72" s="128">
        <v>128</v>
      </c>
      <c r="C72" s="128">
        <v>100</v>
      </c>
      <c r="D72" s="128">
        <v>60</v>
      </c>
      <c r="E72" s="128">
        <v>68</v>
      </c>
      <c r="F72" s="128">
        <v>32</v>
      </c>
      <c r="G72" s="128">
        <v>63</v>
      </c>
      <c r="H72" s="128">
        <v>14</v>
      </c>
      <c r="I72" s="128">
        <v>19</v>
      </c>
      <c r="J72" s="128">
        <v>80</v>
      </c>
      <c r="K72" s="128">
        <v>55</v>
      </c>
      <c r="L72" s="128">
        <v>32</v>
      </c>
      <c r="M72" s="128">
        <v>128</v>
      </c>
      <c r="N72" s="128">
        <v>8</v>
      </c>
      <c r="O72" s="128">
        <v>0</v>
      </c>
      <c r="P72" s="128">
        <v>10</v>
      </c>
      <c r="Q72" s="128">
        <v>7</v>
      </c>
      <c r="R72" s="128">
        <v>25</v>
      </c>
      <c r="S72" s="128">
        <v>60</v>
      </c>
      <c r="T72" s="128">
        <v>8</v>
      </c>
      <c r="U72" s="128">
        <v>15</v>
      </c>
      <c r="V72" s="128">
        <v>263</v>
      </c>
      <c r="W72" s="128">
        <v>15</v>
      </c>
      <c r="X72" s="128">
        <v>0</v>
      </c>
      <c r="Y72" s="128">
        <v>1</v>
      </c>
      <c r="Z72" s="128">
        <v>16</v>
      </c>
      <c r="AA72" s="128">
        <v>0</v>
      </c>
      <c r="AB72" s="128">
        <v>11</v>
      </c>
      <c r="AC72" s="128">
        <v>9</v>
      </c>
      <c r="AD72" s="128">
        <v>10</v>
      </c>
      <c r="AE72" s="128">
        <v>5</v>
      </c>
      <c r="AF72" s="128">
        <v>2</v>
      </c>
      <c r="AG72" s="128">
        <v>28</v>
      </c>
      <c r="AH72" s="128">
        <v>0</v>
      </c>
      <c r="AI72" s="128">
        <v>9</v>
      </c>
      <c r="AJ72" s="128">
        <v>16</v>
      </c>
      <c r="AK72" s="128">
        <v>6</v>
      </c>
      <c r="AL72" s="128">
        <v>89</v>
      </c>
      <c r="AM72" s="128">
        <v>16</v>
      </c>
      <c r="AN72" s="128">
        <v>9</v>
      </c>
      <c r="AO72" s="128">
        <v>128</v>
      </c>
      <c r="AP72" s="128">
        <v>12</v>
      </c>
      <c r="AQ72" s="128">
        <v>0</v>
      </c>
      <c r="AR72" s="128">
        <v>0</v>
      </c>
      <c r="AS72" s="128">
        <v>5</v>
      </c>
      <c r="AT72" s="128">
        <v>102</v>
      </c>
      <c r="AU72" s="128">
        <v>0</v>
      </c>
      <c r="AV72" s="128">
        <v>124</v>
      </c>
    </row>
    <row r="73" spans="1:48" ht="16.8">
      <c r="A73" s="129" t="s">
        <v>941</v>
      </c>
      <c r="B73" s="128">
        <v>814</v>
      </c>
      <c r="C73" s="128">
        <v>654</v>
      </c>
      <c r="D73" s="128">
        <v>457</v>
      </c>
      <c r="E73" s="128">
        <v>357</v>
      </c>
      <c r="F73" s="128">
        <v>162</v>
      </c>
      <c r="G73" s="128">
        <v>432</v>
      </c>
      <c r="H73" s="128">
        <v>105</v>
      </c>
      <c r="I73" s="128">
        <v>115</v>
      </c>
      <c r="J73" s="128">
        <v>532</v>
      </c>
      <c r="K73" s="128">
        <v>321</v>
      </c>
      <c r="L73" s="128">
        <v>177</v>
      </c>
      <c r="M73" s="128">
        <v>814</v>
      </c>
      <c r="N73" s="128">
        <v>47</v>
      </c>
      <c r="O73" s="128">
        <v>231</v>
      </c>
      <c r="P73" s="128">
        <v>55</v>
      </c>
      <c r="Q73" s="128">
        <v>52</v>
      </c>
      <c r="R73" s="128">
        <v>148</v>
      </c>
      <c r="S73" s="128">
        <v>351</v>
      </c>
      <c r="T73" s="128">
        <v>73</v>
      </c>
      <c r="U73" s="128">
        <v>122</v>
      </c>
      <c r="V73" s="128">
        <v>1667</v>
      </c>
      <c r="W73" s="128">
        <v>56</v>
      </c>
      <c r="X73" s="128">
        <v>4</v>
      </c>
      <c r="Y73" s="128">
        <v>4</v>
      </c>
      <c r="Z73" s="128">
        <v>117</v>
      </c>
      <c r="AA73" s="128">
        <v>20</v>
      </c>
      <c r="AB73" s="128">
        <v>73</v>
      </c>
      <c r="AC73" s="128">
        <v>77</v>
      </c>
      <c r="AD73" s="128">
        <v>51</v>
      </c>
      <c r="AE73" s="128">
        <v>30</v>
      </c>
      <c r="AF73" s="128">
        <v>10</v>
      </c>
      <c r="AG73" s="128">
        <v>213</v>
      </c>
      <c r="AH73" s="128">
        <v>9</v>
      </c>
      <c r="AI73" s="128">
        <v>52</v>
      </c>
      <c r="AJ73" s="128">
        <v>63</v>
      </c>
      <c r="AK73" s="128">
        <v>27</v>
      </c>
      <c r="AL73" s="128">
        <v>580</v>
      </c>
      <c r="AM73" s="128">
        <v>99</v>
      </c>
      <c r="AN73" s="128">
        <v>45</v>
      </c>
      <c r="AO73" s="128">
        <v>814</v>
      </c>
      <c r="AP73" s="128">
        <v>48</v>
      </c>
      <c r="AQ73" s="128">
        <v>0</v>
      </c>
      <c r="AR73" s="128">
        <v>0</v>
      </c>
      <c r="AS73" s="128">
        <v>21</v>
      </c>
      <c r="AT73" s="128">
        <v>724</v>
      </c>
      <c r="AU73" s="128">
        <v>0</v>
      </c>
      <c r="AV73" s="128">
        <v>785</v>
      </c>
    </row>
    <row r="74" spans="1:48" ht="16.8">
      <c r="A74" s="129" t="s">
        <v>1121</v>
      </c>
      <c r="B74" s="128">
        <v>658</v>
      </c>
      <c r="C74" s="128">
        <v>507</v>
      </c>
      <c r="D74" s="128">
        <v>331</v>
      </c>
      <c r="E74" s="128">
        <v>327</v>
      </c>
      <c r="F74" s="128">
        <v>163</v>
      </c>
      <c r="G74" s="128">
        <v>387</v>
      </c>
      <c r="H74" s="128">
        <v>53</v>
      </c>
      <c r="I74" s="128">
        <v>55</v>
      </c>
      <c r="J74" s="128">
        <v>502</v>
      </c>
      <c r="K74" s="128">
        <v>150</v>
      </c>
      <c r="L74" s="128">
        <v>77</v>
      </c>
      <c r="M74" s="128">
        <v>658</v>
      </c>
      <c r="N74" s="128">
        <v>39</v>
      </c>
      <c r="O74" s="128">
        <v>238</v>
      </c>
      <c r="P74" s="128">
        <v>67</v>
      </c>
      <c r="Q74" s="128">
        <v>48</v>
      </c>
      <c r="R74" s="128">
        <v>142</v>
      </c>
      <c r="S74" s="128">
        <v>227</v>
      </c>
      <c r="T74" s="128">
        <v>65</v>
      </c>
      <c r="U74" s="128">
        <v>94</v>
      </c>
      <c r="V74" s="128">
        <v>1310</v>
      </c>
      <c r="W74" s="128">
        <v>27</v>
      </c>
      <c r="X74" s="128">
        <v>5</v>
      </c>
      <c r="Y74" s="128">
        <v>4</v>
      </c>
      <c r="Z74" s="128">
        <v>73</v>
      </c>
      <c r="AA74" s="128">
        <v>14</v>
      </c>
      <c r="AB74" s="128">
        <v>44</v>
      </c>
      <c r="AC74" s="128">
        <v>51</v>
      </c>
      <c r="AD74" s="128">
        <v>85</v>
      </c>
      <c r="AE74" s="128">
        <v>31</v>
      </c>
      <c r="AF74" s="128">
        <v>8</v>
      </c>
      <c r="AG74" s="128">
        <v>136</v>
      </c>
      <c r="AH74" s="128">
        <v>3</v>
      </c>
      <c r="AI74" s="128">
        <v>68</v>
      </c>
      <c r="AJ74" s="128">
        <v>81</v>
      </c>
      <c r="AK74" s="128">
        <v>17</v>
      </c>
      <c r="AL74" s="128">
        <v>266</v>
      </c>
      <c r="AM74" s="128">
        <v>207</v>
      </c>
      <c r="AN74" s="128">
        <v>25</v>
      </c>
      <c r="AO74" s="128">
        <v>658</v>
      </c>
      <c r="AP74" s="128">
        <v>45</v>
      </c>
      <c r="AQ74" s="128">
        <v>0</v>
      </c>
      <c r="AR74" s="128">
        <v>0</v>
      </c>
      <c r="AS74" s="128">
        <v>21</v>
      </c>
      <c r="AT74" s="128">
        <v>563</v>
      </c>
      <c r="AU74" s="128">
        <v>0</v>
      </c>
      <c r="AV74" s="128">
        <v>627</v>
      </c>
    </row>
    <row r="75" spans="1:48" ht="16.8">
      <c r="A75" s="129" t="s">
        <v>1122</v>
      </c>
      <c r="B75" s="128">
        <v>34952</v>
      </c>
      <c r="C75" s="128">
        <v>27825</v>
      </c>
      <c r="D75" s="128">
        <v>18285</v>
      </c>
      <c r="E75" s="128">
        <v>16667</v>
      </c>
      <c r="F75" s="128">
        <v>7704</v>
      </c>
      <c r="G75" s="128">
        <v>19500</v>
      </c>
      <c r="H75" s="128">
        <v>3873</v>
      </c>
      <c r="I75" s="128">
        <v>3875</v>
      </c>
      <c r="J75" s="128">
        <v>22826</v>
      </c>
      <c r="K75" s="128">
        <v>11881</v>
      </c>
      <c r="L75" s="128">
        <v>6374</v>
      </c>
      <c r="M75" s="128">
        <v>34952</v>
      </c>
      <c r="N75" s="128">
        <v>2797</v>
      </c>
      <c r="O75" s="128">
        <v>7998</v>
      </c>
      <c r="P75" s="128">
        <v>3904</v>
      </c>
      <c r="Q75" s="128">
        <v>2806</v>
      </c>
      <c r="R75" s="128">
        <v>6808</v>
      </c>
      <c r="S75" s="128">
        <v>13120</v>
      </c>
      <c r="T75" s="128">
        <v>2404</v>
      </c>
      <c r="U75" s="128">
        <v>5556</v>
      </c>
      <c r="V75" s="128">
        <v>69659</v>
      </c>
      <c r="W75" s="128">
        <v>1908</v>
      </c>
      <c r="X75" s="128">
        <v>319</v>
      </c>
      <c r="Y75" s="128">
        <v>205</v>
      </c>
      <c r="Z75" s="128">
        <v>5280</v>
      </c>
      <c r="AA75" s="128">
        <v>770</v>
      </c>
      <c r="AB75" s="128">
        <v>2426</v>
      </c>
      <c r="AC75" s="128">
        <v>2907</v>
      </c>
      <c r="AD75" s="128">
        <v>2432</v>
      </c>
      <c r="AE75" s="128">
        <v>1501</v>
      </c>
      <c r="AF75" s="128">
        <v>727</v>
      </c>
      <c r="AG75" s="128">
        <v>7811</v>
      </c>
      <c r="AH75" s="128">
        <v>397</v>
      </c>
      <c r="AI75" s="128">
        <v>3175</v>
      </c>
      <c r="AJ75" s="128">
        <v>3959</v>
      </c>
      <c r="AK75" s="128">
        <v>1788</v>
      </c>
      <c r="AL75" s="128">
        <v>20290</v>
      </c>
      <c r="AM75" s="128">
        <v>4841</v>
      </c>
      <c r="AN75" s="128">
        <v>1758</v>
      </c>
      <c r="AO75" s="128">
        <v>34952</v>
      </c>
      <c r="AP75" s="128">
        <v>2054</v>
      </c>
      <c r="AQ75" s="128">
        <v>1</v>
      </c>
      <c r="AR75" s="128">
        <v>2</v>
      </c>
      <c r="AS75" s="128">
        <v>1137</v>
      </c>
      <c r="AT75" s="128">
        <v>30398</v>
      </c>
      <c r="AU75" s="128">
        <v>0</v>
      </c>
      <c r="AV75" s="128">
        <v>33252</v>
      </c>
    </row>
    <row r="76" spans="1:48" ht="16.8">
      <c r="A76" s="129"/>
      <c r="B76" s="128">
        <v>1842</v>
      </c>
      <c r="C76" s="128">
        <v>1419</v>
      </c>
      <c r="D76" s="128">
        <v>949</v>
      </c>
      <c r="E76" s="128">
        <v>893</v>
      </c>
      <c r="F76" s="128">
        <v>347</v>
      </c>
      <c r="G76" s="128">
        <v>1050</v>
      </c>
      <c r="H76" s="128">
        <v>226</v>
      </c>
      <c r="I76" s="128">
        <v>219</v>
      </c>
      <c r="J76" s="128">
        <v>1251</v>
      </c>
      <c r="K76" s="128">
        <v>566</v>
      </c>
      <c r="L76" s="128">
        <v>328</v>
      </c>
      <c r="M76" s="128">
        <v>1842</v>
      </c>
      <c r="N76" s="128">
        <v>131</v>
      </c>
      <c r="O76" s="128">
        <v>509</v>
      </c>
      <c r="P76" s="128">
        <v>143</v>
      </c>
      <c r="Q76" s="128">
        <v>146</v>
      </c>
      <c r="R76" s="128">
        <v>380</v>
      </c>
      <c r="S76" s="128">
        <v>686</v>
      </c>
      <c r="T76" s="128">
        <v>136</v>
      </c>
      <c r="U76" s="128">
        <v>334</v>
      </c>
      <c r="V76" s="128">
        <v>3659</v>
      </c>
      <c r="W76" s="128">
        <v>66</v>
      </c>
      <c r="X76" s="128">
        <v>19</v>
      </c>
      <c r="Y76" s="128">
        <v>12</v>
      </c>
      <c r="Z76" s="128">
        <v>289</v>
      </c>
      <c r="AA76" s="128">
        <v>27</v>
      </c>
      <c r="AB76" s="128">
        <v>113</v>
      </c>
      <c r="AC76" s="128">
        <v>144</v>
      </c>
      <c r="AD76" s="128">
        <v>202</v>
      </c>
      <c r="AE76" s="128">
        <v>79</v>
      </c>
      <c r="AF76" s="128">
        <v>49</v>
      </c>
      <c r="AG76" s="128">
        <v>371</v>
      </c>
      <c r="AH76" s="128">
        <v>13</v>
      </c>
      <c r="AI76" s="128">
        <v>178</v>
      </c>
      <c r="AJ76" s="128">
        <v>240</v>
      </c>
      <c r="AK76" s="128">
        <v>297</v>
      </c>
      <c r="AL76" s="128">
        <v>604</v>
      </c>
      <c r="AM76" s="128">
        <v>436</v>
      </c>
      <c r="AN76" s="128">
        <v>88</v>
      </c>
      <c r="AO76" s="128">
        <v>1842</v>
      </c>
      <c r="AP76" s="128">
        <v>107</v>
      </c>
      <c r="AQ76" s="128">
        <v>0</v>
      </c>
      <c r="AR76" s="128">
        <v>0</v>
      </c>
      <c r="AS76" s="128">
        <v>63</v>
      </c>
      <c r="AT76" s="128">
        <v>1605</v>
      </c>
      <c r="AU76" s="128">
        <v>0</v>
      </c>
      <c r="AV76" s="128">
        <v>1759</v>
      </c>
    </row>
    <row r="77" spans="1:48" ht="16.8">
      <c r="A77" s="129" t="s">
        <v>942</v>
      </c>
      <c r="B77" s="128">
        <v>7069</v>
      </c>
      <c r="C77" s="128">
        <v>5685</v>
      </c>
      <c r="D77" s="128">
        <v>3786</v>
      </c>
      <c r="E77" s="128">
        <v>3283</v>
      </c>
      <c r="F77" s="128">
        <v>1652</v>
      </c>
      <c r="G77" s="128">
        <v>4074</v>
      </c>
      <c r="H77" s="128">
        <v>700</v>
      </c>
      <c r="I77" s="128">
        <v>643</v>
      </c>
      <c r="J77" s="128">
        <v>4313</v>
      </c>
      <c r="K77" s="128">
        <v>2642</v>
      </c>
      <c r="L77" s="128">
        <v>1399</v>
      </c>
      <c r="M77" s="128">
        <v>7069</v>
      </c>
      <c r="N77" s="128">
        <v>463</v>
      </c>
      <c r="O77" s="128">
        <v>1755</v>
      </c>
      <c r="P77" s="128">
        <v>1045</v>
      </c>
      <c r="Q77" s="128">
        <v>633</v>
      </c>
      <c r="R77" s="128">
        <v>1510</v>
      </c>
      <c r="S77" s="128">
        <v>2223</v>
      </c>
      <c r="T77" s="128">
        <v>456</v>
      </c>
      <c r="U77" s="128">
        <v>1154</v>
      </c>
      <c r="V77" s="128">
        <v>14024</v>
      </c>
      <c r="W77" s="128">
        <v>214</v>
      </c>
      <c r="X77" s="128">
        <v>67</v>
      </c>
      <c r="Y77" s="128">
        <v>53</v>
      </c>
      <c r="Z77" s="128">
        <v>1066</v>
      </c>
      <c r="AA77" s="128">
        <v>167</v>
      </c>
      <c r="AB77" s="128">
        <v>588</v>
      </c>
      <c r="AC77" s="128">
        <v>688</v>
      </c>
      <c r="AD77" s="128">
        <v>317</v>
      </c>
      <c r="AE77" s="128">
        <v>312</v>
      </c>
      <c r="AF77" s="128">
        <v>139</v>
      </c>
      <c r="AG77" s="128">
        <v>1590</v>
      </c>
      <c r="AH77" s="128">
        <v>97</v>
      </c>
      <c r="AI77" s="128">
        <v>744</v>
      </c>
      <c r="AJ77" s="128">
        <v>803</v>
      </c>
      <c r="AK77" s="128">
        <v>518</v>
      </c>
      <c r="AL77" s="128">
        <v>4980</v>
      </c>
      <c r="AM77" s="128">
        <v>659</v>
      </c>
      <c r="AN77" s="128">
        <v>223</v>
      </c>
      <c r="AO77" s="128">
        <v>7069</v>
      </c>
      <c r="AP77" s="128">
        <v>378</v>
      </c>
      <c r="AQ77" s="128">
        <v>1</v>
      </c>
      <c r="AR77" s="128">
        <v>0</v>
      </c>
      <c r="AS77" s="128">
        <v>212</v>
      </c>
      <c r="AT77" s="128">
        <v>6227</v>
      </c>
      <c r="AU77" s="128">
        <v>0</v>
      </c>
      <c r="AV77" s="128">
        <v>6745</v>
      </c>
    </row>
    <row r="78" spans="1:48" ht="16.8">
      <c r="A78" s="129" t="s">
        <v>943</v>
      </c>
      <c r="B78" s="128">
        <v>557</v>
      </c>
      <c r="C78" s="128">
        <v>440</v>
      </c>
      <c r="D78" s="128">
        <v>283</v>
      </c>
      <c r="E78" s="128">
        <v>274</v>
      </c>
      <c r="F78" s="128">
        <v>137</v>
      </c>
      <c r="G78" s="128">
        <v>321</v>
      </c>
      <c r="H78" s="128">
        <v>56</v>
      </c>
      <c r="I78" s="128">
        <v>43</v>
      </c>
      <c r="J78" s="128">
        <v>416</v>
      </c>
      <c r="K78" s="128">
        <v>155</v>
      </c>
      <c r="L78" s="128">
        <v>83</v>
      </c>
      <c r="M78" s="128">
        <v>557</v>
      </c>
      <c r="N78" s="128">
        <v>39</v>
      </c>
      <c r="O78" s="128">
        <v>11</v>
      </c>
      <c r="P78" s="128">
        <v>56</v>
      </c>
      <c r="Q78" s="128">
        <v>35</v>
      </c>
      <c r="R78" s="128">
        <v>125</v>
      </c>
      <c r="S78" s="128">
        <v>227</v>
      </c>
      <c r="T78" s="128">
        <v>37</v>
      </c>
      <c r="U78" s="128">
        <v>68</v>
      </c>
      <c r="V78" s="128">
        <v>1128</v>
      </c>
      <c r="W78" s="128">
        <v>53</v>
      </c>
      <c r="X78" s="128">
        <v>1</v>
      </c>
      <c r="Y78" s="128">
        <v>3</v>
      </c>
      <c r="Z78" s="128">
        <v>79</v>
      </c>
      <c r="AA78" s="128">
        <v>10</v>
      </c>
      <c r="AB78" s="128">
        <v>36</v>
      </c>
      <c r="AC78" s="128">
        <v>50</v>
      </c>
      <c r="AD78" s="128">
        <v>46</v>
      </c>
      <c r="AE78" s="128">
        <v>18</v>
      </c>
      <c r="AF78" s="128">
        <v>9</v>
      </c>
      <c r="AG78" s="128">
        <v>108</v>
      </c>
      <c r="AH78" s="128">
        <v>8</v>
      </c>
      <c r="AI78" s="128">
        <v>51</v>
      </c>
      <c r="AJ78" s="128">
        <v>66</v>
      </c>
      <c r="AK78" s="128">
        <v>10</v>
      </c>
      <c r="AL78" s="128">
        <v>206</v>
      </c>
      <c r="AM78" s="128">
        <v>225</v>
      </c>
      <c r="AN78" s="128">
        <v>55</v>
      </c>
      <c r="AO78" s="128">
        <v>557</v>
      </c>
      <c r="AP78" s="128">
        <v>59</v>
      </c>
      <c r="AQ78" s="128">
        <v>0</v>
      </c>
      <c r="AR78" s="128">
        <v>0</v>
      </c>
      <c r="AS78" s="128">
        <v>27</v>
      </c>
      <c r="AT78" s="128">
        <v>451</v>
      </c>
      <c r="AU78" s="128">
        <v>0</v>
      </c>
      <c r="AV78" s="128">
        <v>521</v>
      </c>
    </row>
    <row r="79" spans="1:48" ht="16.8">
      <c r="A79" s="129" t="s">
        <v>944</v>
      </c>
      <c r="B79" s="128">
        <v>1290</v>
      </c>
      <c r="C79" s="128">
        <v>1033</v>
      </c>
      <c r="D79" s="128">
        <v>688</v>
      </c>
      <c r="E79" s="128">
        <v>602</v>
      </c>
      <c r="F79" s="128">
        <v>270</v>
      </c>
      <c r="G79" s="128">
        <v>682</v>
      </c>
      <c r="H79" s="128">
        <v>145</v>
      </c>
      <c r="I79" s="128">
        <v>193</v>
      </c>
      <c r="J79" s="128">
        <v>845</v>
      </c>
      <c r="K79" s="128">
        <v>507</v>
      </c>
      <c r="L79" s="128">
        <v>281</v>
      </c>
      <c r="M79" s="128">
        <v>1290</v>
      </c>
      <c r="N79" s="128">
        <v>70</v>
      </c>
      <c r="O79" s="128">
        <v>231</v>
      </c>
      <c r="P79" s="128">
        <v>93</v>
      </c>
      <c r="Q79" s="128">
        <v>85</v>
      </c>
      <c r="R79" s="128">
        <v>242</v>
      </c>
      <c r="S79" s="128">
        <v>568</v>
      </c>
      <c r="T79" s="128">
        <v>101</v>
      </c>
      <c r="U79" s="128">
        <v>180</v>
      </c>
      <c r="V79" s="128">
        <v>2642</v>
      </c>
      <c r="W79" s="128">
        <v>109</v>
      </c>
      <c r="X79" s="128">
        <v>9</v>
      </c>
      <c r="Y79" s="128">
        <v>6</v>
      </c>
      <c r="Z79" s="128">
        <v>195</v>
      </c>
      <c r="AA79" s="128">
        <v>27</v>
      </c>
      <c r="AB79" s="128">
        <v>109</v>
      </c>
      <c r="AC79" s="128">
        <v>114</v>
      </c>
      <c r="AD79" s="128">
        <v>85</v>
      </c>
      <c r="AE79" s="128">
        <v>44</v>
      </c>
      <c r="AF79" s="128">
        <v>17</v>
      </c>
      <c r="AG79" s="128">
        <v>325</v>
      </c>
      <c r="AH79" s="128">
        <v>13</v>
      </c>
      <c r="AI79" s="128">
        <v>90</v>
      </c>
      <c r="AJ79" s="128">
        <v>96</v>
      </c>
      <c r="AK79" s="128">
        <v>48</v>
      </c>
      <c r="AL79" s="128">
        <v>917</v>
      </c>
      <c r="AM79" s="128">
        <v>144</v>
      </c>
      <c r="AN79" s="128">
        <v>73</v>
      </c>
      <c r="AO79" s="128">
        <v>1290</v>
      </c>
      <c r="AP79" s="128">
        <v>79</v>
      </c>
      <c r="AQ79" s="128">
        <v>0</v>
      </c>
      <c r="AR79" s="128">
        <v>0</v>
      </c>
      <c r="AS79" s="128">
        <v>35</v>
      </c>
      <c r="AT79" s="128">
        <v>1132</v>
      </c>
      <c r="AU79" s="128">
        <v>0</v>
      </c>
      <c r="AV79" s="128">
        <v>1243</v>
      </c>
    </row>
    <row r="80" spans="1:48" ht="16.8">
      <c r="A80" s="129" t="s">
        <v>945</v>
      </c>
      <c r="B80" s="128">
        <v>354</v>
      </c>
      <c r="C80" s="128">
        <v>281</v>
      </c>
      <c r="D80" s="128">
        <v>191</v>
      </c>
      <c r="E80" s="128">
        <v>163</v>
      </c>
      <c r="F80" s="128">
        <v>72</v>
      </c>
      <c r="G80" s="128">
        <v>198</v>
      </c>
      <c r="H80" s="128">
        <v>49</v>
      </c>
      <c r="I80" s="128">
        <v>35</v>
      </c>
      <c r="J80" s="128">
        <v>215</v>
      </c>
      <c r="K80" s="128">
        <v>112</v>
      </c>
      <c r="L80" s="128">
        <v>50</v>
      </c>
      <c r="M80" s="128">
        <v>354</v>
      </c>
      <c r="N80" s="128">
        <v>21</v>
      </c>
      <c r="O80" s="128">
        <v>0</v>
      </c>
      <c r="P80" s="128">
        <v>20</v>
      </c>
      <c r="Q80" s="128">
        <v>32</v>
      </c>
      <c r="R80" s="128">
        <v>64</v>
      </c>
      <c r="S80" s="128">
        <v>165</v>
      </c>
      <c r="T80" s="128">
        <v>34</v>
      </c>
      <c r="U80" s="128">
        <v>31</v>
      </c>
      <c r="V80" s="128">
        <v>681</v>
      </c>
      <c r="W80" s="128">
        <v>37</v>
      </c>
      <c r="X80" s="128">
        <v>6</v>
      </c>
      <c r="Y80" s="128">
        <v>0</v>
      </c>
      <c r="Z80" s="128">
        <v>39</v>
      </c>
      <c r="AA80" s="128">
        <v>6</v>
      </c>
      <c r="AB80" s="128">
        <v>18</v>
      </c>
      <c r="AC80" s="128">
        <v>19</v>
      </c>
      <c r="AD80" s="128">
        <v>47</v>
      </c>
      <c r="AE80" s="128">
        <v>16</v>
      </c>
      <c r="AF80" s="128">
        <v>7</v>
      </c>
      <c r="AG80" s="128">
        <v>75</v>
      </c>
      <c r="AH80" s="128">
        <v>3</v>
      </c>
      <c r="AI80" s="128">
        <v>29</v>
      </c>
      <c r="AJ80" s="128">
        <v>34</v>
      </c>
      <c r="AK80" s="128">
        <v>3</v>
      </c>
      <c r="AL80" s="128">
        <v>149</v>
      </c>
      <c r="AM80" s="128">
        <v>120</v>
      </c>
      <c r="AN80" s="128">
        <v>28</v>
      </c>
      <c r="AO80" s="128">
        <v>354</v>
      </c>
      <c r="AP80" s="128">
        <v>18</v>
      </c>
      <c r="AQ80" s="128">
        <v>0</v>
      </c>
      <c r="AR80" s="128">
        <v>0</v>
      </c>
      <c r="AS80" s="128">
        <v>12</v>
      </c>
      <c r="AT80" s="128">
        <v>311</v>
      </c>
      <c r="AU80" s="128">
        <v>0</v>
      </c>
      <c r="AV80" s="128">
        <v>332</v>
      </c>
    </row>
    <row r="81" spans="1:48" ht="16.8">
      <c r="A81" s="129" t="s">
        <v>946</v>
      </c>
      <c r="B81" s="128">
        <v>513</v>
      </c>
      <c r="C81" s="128">
        <v>409</v>
      </c>
      <c r="D81" s="128">
        <v>259</v>
      </c>
      <c r="E81" s="128">
        <v>254</v>
      </c>
      <c r="F81" s="128">
        <v>124</v>
      </c>
      <c r="G81" s="128">
        <v>266</v>
      </c>
      <c r="H81" s="128">
        <v>56</v>
      </c>
      <c r="I81" s="128">
        <v>67</v>
      </c>
      <c r="J81" s="128">
        <v>377</v>
      </c>
      <c r="K81" s="128">
        <v>137</v>
      </c>
      <c r="L81" s="128">
        <v>60</v>
      </c>
      <c r="M81" s="128">
        <v>513</v>
      </c>
      <c r="N81" s="128">
        <v>26</v>
      </c>
      <c r="O81" s="128">
        <v>0</v>
      </c>
      <c r="P81" s="128">
        <v>40</v>
      </c>
      <c r="Q81" s="128">
        <v>32</v>
      </c>
      <c r="R81" s="128">
        <v>78</v>
      </c>
      <c r="S81" s="128">
        <v>231</v>
      </c>
      <c r="T81" s="128">
        <v>42</v>
      </c>
      <c r="U81" s="128">
        <v>76</v>
      </c>
      <c r="V81" s="128">
        <v>1027</v>
      </c>
      <c r="W81" s="128">
        <v>51</v>
      </c>
      <c r="X81" s="128">
        <v>5</v>
      </c>
      <c r="Y81" s="128">
        <v>2</v>
      </c>
      <c r="Z81" s="128">
        <v>84</v>
      </c>
      <c r="AA81" s="128">
        <v>6</v>
      </c>
      <c r="AB81" s="128">
        <v>26</v>
      </c>
      <c r="AC81" s="128">
        <v>34</v>
      </c>
      <c r="AD81" s="128">
        <v>47</v>
      </c>
      <c r="AE81" s="128">
        <v>28</v>
      </c>
      <c r="AF81" s="128">
        <v>4</v>
      </c>
      <c r="AG81" s="128">
        <v>108</v>
      </c>
      <c r="AH81" s="128">
        <v>4</v>
      </c>
      <c r="AI81" s="128">
        <v>33</v>
      </c>
      <c r="AJ81" s="128">
        <v>45</v>
      </c>
      <c r="AK81" s="128">
        <v>6</v>
      </c>
      <c r="AL81" s="128">
        <v>248</v>
      </c>
      <c r="AM81" s="128">
        <v>138</v>
      </c>
      <c r="AN81" s="128">
        <v>39</v>
      </c>
      <c r="AO81" s="128">
        <v>513</v>
      </c>
      <c r="AP81" s="128">
        <v>32</v>
      </c>
      <c r="AQ81" s="128">
        <v>0</v>
      </c>
      <c r="AR81" s="128">
        <v>0</v>
      </c>
      <c r="AS81" s="128">
        <v>26</v>
      </c>
      <c r="AT81" s="128">
        <v>434</v>
      </c>
      <c r="AU81" s="128">
        <v>0</v>
      </c>
      <c r="AV81" s="128">
        <v>481</v>
      </c>
    </row>
    <row r="82" spans="1:48" ht="16.8">
      <c r="A82" s="129" t="s">
        <v>947</v>
      </c>
      <c r="B82" s="128">
        <v>4591</v>
      </c>
      <c r="C82" s="128">
        <v>3790</v>
      </c>
      <c r="D82" s="128">
        <v>2386</v>
      </c>
      <c r="E82" s="128">
        <v>2205</v>
      </c>
      <c r="F82" s="128">
        <v>998</v>
      </c>
      <c r="G82" s="128">
        <v>2564</v>
      </c>
      <c r="H82" s="128">
        <v>488</v>
      </c>
      <c r="I82" s="128">
        <v>541</v>
      </c>
      <c r="J82" s="128">
        <v>2747</v>
      </c>
      <c r="K82" s="128">
        <v>1841</v>
      </c>
      <c r="L82" s="128">
        <v>996</v>
      </c>
      <c r="M82" s="128">
        <v>4591</v>
      </c>
      <c r="N82" s="128">
        <v>272</v>
      </c>
      <c r="O82" s="128">
        <v>1940</v>
      </c>
      <c r="P82" s="128">
        <v>459</v>
      </c>
      <c r="Q82" s="128">
        <v>357</v>
      </c>
      <c r="R82" s="128">
        <v>986</v>
      </c>
      <c r="S82" s="128">
        <v>1822</v>
      </c>
      <c r="T82" s="128">
        <v>293</v>
      </c>
      <c r="U82" s="128">
        <v>646</v>
      </c>
      <c r="V82" s="128">
        <v>9179</v>
      </c>
      <c r="W82" s="128">
        <v>126</v>
      </c>
      <c r="X82" s="128">
        <v>29</v>
      </c>
      <c r="Y82" s="128">
        <v>30</v>
      </c>
      <c r="Z82" s="128">
        <v>733</v>
      </c>
      <c r="AA82" s="128">
        <v>111</v>
      </c>
      <c r="AB82" s="128">
        <v>322</v>
      </c>
      <c r="AC82" s="128">
        <v>389</v>
      </c>
      <c r="AD82" s="128">
        <v>242</v>
      </c>
      <c r="AE82" s="128">
        <v>227</v>
      </c>
      <c r="AF82" s="128">
        <v>101</v>
      </c>
      <c r="AG82" s="128">
        <v>1095</v>
      </c>
      <c r="AH82" s="128">
        <v>43</v>
      </c>
      <c r="AI82" s="128">
        <v>396</v>
      </c>
      <c r="AJ82" s="128">
        <v>639</v>
      </c>
      <c r="AK82" s="128">
        <v>245</v>
      </c>
      <c r="AL82" s="128">
        <v>2834</v>
      </c>
      <c r="AM82" s="128">
        <v>775</v>
      </c>
      <c r="AN82" s="128">
        <v>183</v>
      </c>
      <c r="AO82" s="128">
        <v>4591</v>
      </c>
      <c r="AP82" s="128">
        <v>236</v>
      </c>
      <c r="AQ82" s="128">
        <v>0</v>
      </c>
      <c r="AR82" s="128">
        <v>0</v>
      </c>
      <c r="AS82" s="128">
        <v>115</v>
      </c>
      <c r="AT82" s="128">
        <v>4068</v>
      </c>
      <c r="AU82" s="128">
        <v>0</v>
      </c>
      <c r="AV82" s="128">
        <v>4412</v>
      </c>
    </row>
    <row r="83" spans="1:48" ht="16.8">
      <c r="A83" s="129" t="s">
        <v>948</v>
      </c>
      <c r="B83" s="128">
        <v>452</v>
      </c>
      <c r="C83" s="128">
        <v>343</v>
      </c>
      <c r="D83" s="128">
        <v>234</v>
      </c>
      <c r="E83" s="128">
        <v>218</v>
      </c>
      <c r="F83" s="128">
        <v>120</v>
      </c>
      <c r="G83" s="128">
        <v>246</v>
      </c>
      <c r="H83" s="128">
        <v>35</v>
      </c>
      <c r="I83" s="128">
        <v>51</v>
      </c>
      <c r="J83" s="128">
        <v>310</v>
      </c>
      <c r="K83" s="128">
        <v>131</v>
      </c>
      <c r="L83" s="128">
        <v>66</v>
      </c>
      <c r="M83" s="128">
        <v>452</v>
      </c>
      <c r="N83" s="128">
        <v>39</v>
      </c>
      <c r="O83" s="128">
        <v>72</v>
      </c>
      <c r="P83" s="128">
        <v>53</v>
      </c>
      <c r="Q83" s="128">
        <v>29</v>
      </c>
      <c r="R83" s="128">
        <v>88</v>
      </c>
      <c r="S83" s="128">
        <v>214</v>
      </c>
      <c r="T83" s="128">
        <v>32</v>
      </c>
      <c r="U83" s="128">
        <v>34</v>
      </c>
      <c r="V83" s="128">
        <v>893</v>
      </c>
      <c r="W83" s="128">
        <v>38</v>
      </c>
      <c r="X83" s="128">
        <v>4</v>
      </c>
      <c r="Y83" s="128">
        <v>7</v>
      </c>
      <c r="Z83" s="128">
        <v>72</v>
      </c>
      <c r="AA83" s="128">
        <v>13</v>
      </c>
      <c r="AB83" s="128">
        <v>31</v>
      </c>
      <c r="AC83" s="128">
        <v>34</v>
      </c>
      <c r="AD83" s="128">
        <v>32</v>
      </c>
      <c r="AE83" s="128">
        <v>18</v>
      </c>
      <c r="AF83" s="128">
        <v>4</v>
      </c>
      <c r="AG83" s="128">
        <v>116</v>
      </c>
      <c r="AH83" s="128">
        <v>6</v>
      </c>
      <c r="AI83" s="128">
        <v>30</v>
      </c>
      <c r="AJ83" s="128">
        <v>40</v>
      </c>
      <c r="AK83" s="128">
        <v>54</v>
      </c>
      <c r="AL83" s="128">
        <v>177</v>
      </c>
      <c r="AM83" s="128">
        <v>123</v>
      </c>
      <c r="AN83" s="128">
        <v>29</v>
      </c>
      <c r="AO83" s="128">
        <v>452</v>
      </c>
      <c r="AP83" s="128">
        <v>31</v>
      </c>
      <c r="AQ83" s="128">
        <v>0</v>
      </c>
      <c r="AR83" s="128">
        <v>1</v>
      </c>
      <c r="AS83" s="128">
        <v>20</v>
      </c>
      <c r="AT83" s="128">
        <v>382</v>
      </c>
      <c r="AU83" s="128">
        <v>0</v>
      </c>
      <c r="AV83" s="128">
        <v>429</v>
      </c>
    </row>
    <row r="84" spans="1:48" ht="16.8">
      <c r="A84" s="129" t="s">
        <v>949</v>
      </c>
      <c r="B84" s="128">
        <v>652</v>
      </c>
      <c r="C84" s="128">
        <v>531</v>
      </c>
      <c r="D84" s="128">
        <v>302</v>
      </c>
      <c r="E84" s="128">
        <v>350</v>
      </c>
      <c r="F84" s="128">
        <v>141</v>
      </c>
      <c r="G84" s="128">
        <v>386</v>
      </c>
      <c r="H84" s="128">
        <v>67</v>
      </c>
      <c r="I84" s="128">
        <v>58</v>
      </c>
      <c r="J84" s="128">
        <v>390</v>
      </c>
      <c r="K84" s="128">
        <v>269</v>
      </c>
      <c r="L84" s="128">
        <v>133</v>
      </c>
      <c r="M84" s="128">
        <v>652</v>
      </c>
      <c r="N84" s="128">
        <v>46</v>
      </c>
      <c r="O84" s="128">
        <v>2</v>
      </c>
      <c r="P84" s="128">
        <v>54</v>
      </c>
      <c r="Q84" s="128">
        <v>56</v>
      </c>
      <c r="R84" s="128">
        <v>134</v>
      </c>
      <c r="S84" s="128">
        <v>291</v>
      </c>
      <c r="T84" s="128">
        <v>38</v>
      </c>
      <c r="U84" s="128">
        <v>76</v>
      </c>
      <c r="V84" s="128">
        <v>1311</v>
      </c>
      <c r="W84" s="128">
        <v>42</v>
      </c>
      <c r="X84" s="128">
        <v>4</v>
      </c>
      <c r="Y84" s="128">
        <v>1</v>
      </c>
      <c r="Z84" s="128">
        <v>113</v>
      </c>
      <c r="AA84" s="128">
        <v>10</v>
      </c>
      <c r="AB84" s="128">
        <v>30</v>
      </c>
      <c r="AC84" s="128">
        <v>44</v>
      </c>
      <c r="AD84" s="128">
        <v>30</v>
      </c>
      <c r="AE84" s="128">
        <v>31</v>
      </c>
      <c r="AF84" s="128">
        <v>10</v>
      </c>
      <c r="AG84" s="128">
        <v>176</v>
      </c>
      <c r="AH84" s="128">
        <v>2</v>
      </c>
      <c r="AI84" s="128">
        <v>56</v>
      </c>
      <c r="AJ84" s="128">
        <v>90</v>
      </c>
      <c r="AK84" s="128">
        <v>32</v>
      </c>
      <c r="AL84" s="128">
        <v>407</v>
      </c>
      <c r="AM84" s="128">
        <v>73</v>
      </c>
      <c r="AN84" s="128">
        <v>62</v>
      </c>
      <c r="AO84" s="128">
        <v>652</v>
      </c>
      <c r="AP84" s="128">
        <v>43</v>
      </c>
      <c r="AQ84" s="128">
        <v>0</v>
      </c>
      <c r="AR84" s="128">
        <v>0</v>
      </c>
      <c r="AS84" s="128">
        <v>21</v>
      </c>
      <c r="AT84" s="128">
        <v>560</v>
      </c>
      <c r="AU84" s="128">
        <v>0</v>
      </c>
      <c r="AV84" s="128">
        <v>629</v>
      </c>
    </row>
    <row r="85" spans="1:48" ht="16.8">
      <c r="A85" s="129" t="s">
        <v>950</v>
      </c>
      <c r="B85" s="128">
        <v>1224</v>
      </c>
      <c r="C85" s="128">
        <v>1061</v>
      </c>
      <c r="D85" s="128">
        <v>649</v>
      </c>
      <c r="E85" s="128">
        <v>575</v>
      </c>
      <c r="F85" s="128">
        <v>257</v>
      </c>
      <c r="G85" s="128">
        <v>713</v>
      </c>
      <c r="H85" s="128">
        <v>130</v>
      </c>
      <c r="I85" s="128">
        <v>124</v>
      </c>
      <c r="J85" s="128">
        <v>685</v>
      </c>
      <c r="K85" s="128">
        <v>543</v>
      </c>
      <c r="L85" s="128">
        <v>328</v>
      </c>
      <c r="M85" s="128">
        <v>1224</v>
      </c>
      <c r="N85" s="128">
        <v>68</v>
      </c>
      <c r="O85" s="128">
        <v>408</v>
      </c>
      <c r="P85" s="128">
        <v>77</v>
      </c>
      <c r="Q85" s="128">
        <v>86</v>
      </c>
      <c r="R85" s="128">
        <v>257</v>
      </c>
      <c r="S85" s="128">
        <v>496</v>
      </c>
      <c r="T85" s="128">
        <v>107</v>
      </c>
      <c r="U85" s="128">
        <v>193</v>
      </c>
      <c r="V85" s="128">
        <v>2452</v>
      </c>
      <c r="W85" s="128">
        <v>60</v>
      </c>
      <c r="X85" s="128">
        <v>3</v>
      </c>
      <c r="Y85" s="128">
        <v>3</v>
      </c>
      <c r="Z85" s="128">
        <v>170</v>
      </c>
      <c r="AA85" s="128">
        <v>17</v>
      </c>
      <c r="AB85" s="128">
        <v>109</v>
      </c>
      <c r="AC85" s="128">
        <v>88</v>
      </c>
      <c r="AD85" s="128">
        <v>113</v>
      </c>
      <c r="AE85" s="128">
        <v>56</v>
      </c>
      <c r="AF85" s="128">
        <v>17</v>
      </c>
      <c r="AG85" s="128">
        <v>267</v>
      </c>
      <c r="AH85" s="128">
        <v>5</v>
      </c>
      <c r="AI85" s="128">
        <v>97</v>
      </c>
      <c r="AJ85" s="128">
        <v>197</v>
      </c>
      <c r="AK85" s="128">
        <v>0</v>
      </c>
      <c r="AL85" s="128">
        <v>1072</v>
      </c>
      <c r="AM85" s="128">
        <v>6</v>
      </c>
      <c r="AN85" s="128">
        <v>61</v>
      </c>
      <c r="AO85" s="128">
        <v>1224</v>
      </c>
      <c r="AP85" s="128">
        <v>55</v>
      </c>
      <c r="AQ85" s="128">
        <v>0</v>
      </c>
      <c r="AR85" s="128">
        <v>0</v>
      </c>
      <c r="AS85" s="128">
        <v>23</v>
      </c>
      <c r="AT85" s="128">
        <v>1113</v>
      </c>
      <c r="AU85" s="128">
        <v>0</v>
      </c>
      <c r="AV85" s="128">
        <v>1180</v>
      </c>
    </row>
    <row r="86" spans="1:48" ht="16.8">
      <c r="A86" s="129" t="s">
        <v>951</v>
      </c>
      <c r="B86" s="128">
        <v>690</v>
      </c>
      <c r="C86" s="128">
        <v>533</v>
      </c>
      <c r="D86" s="128">
        <v>349</v>
      </c>
      <c r="E86" s="128">
        <v>341</v>
      </c>
      <c r="F86" s="128">
        <v>170</v>
      </c>
      <c r="G86" s="128">
        <v>404</v>
      </c>
      <c r="H86" s="128">
        <v>55</v>
      </c>
      <c r="I86" s="128">
        <v>61</v>
      </c>
      <c r="J86" s="128">
        <v>522</v>
      </c>
      <c r="K86" s="128">
        <v>159</v>
      </c>
      <c r="L86" s="128">
        <v>83</v>
      </c>
      <c r="M86" s="128">
        <v>690</v>
      </c>
      <c r="N86" s="128">
        <v>40</v>
      </c>
      <c r="O86" s="128">
        <v>238</v>
      </c>
      <c r="P86" s="128">
        <v>70</v>
      </c>
      <c r="Q86" s="128">
        <v>50</v>
      </c>
      <c r="R86" s="128">
        <v>152</v>
      </c>
      <c r="S86" s="128">
        <v>240</v>
      </c>
      <c r="T86" s="128">
        <v>65</v>
      </c>
      <c r="U86" s="128">
        <v>95</v>
      </c>
      <c r="V86" s="128">
        <v>1371</v>
      </c>
      <c r="W86" s="128">
        <v>31</v>
      </c>
      <c r="X86" s="128">
        <v>6</v>
      </c>
      <c r="Y86" s="128">
        <v>4</v>
      </c>
      <c r="Z86" s="128">
        <v>76</v>
      </c>
      <c r="AA86" s="128">
        <v>15</v>
      </c>
      <c r="AB86" s="128">
        <v>45</v>
      </c>
      <c r="AC86" s="128">
        <v>53</v>
      </c>
      <c r="AD86" s="128">
        <v>88</v>
      </c>
      <c r="AE86" s="128">
        <v>32</v>
      </c>
      <c r="AF86" s="128">
        <v>8</v>
      </c>
      <c r="AG86" s="128">
        <v>141</v>
      </c>
      <c r="AH86" s="128">
        <v>3</v>
      </c>
      <c r="AI86" s="128">
        <v>71</v>
      </c>
      <c r="AJ86" s="128">
        <v>86</v>
      </c>
      <c r="AK86" s="128">
        <v>19</v>
      </c>
      <c r="AL86" s="128">
        <v>279</v>
      </c>
      <c r="AM86" s="128">
        <v>213</v>
      </c>
      <c r="AN86" s="128">
        <v>25</v>
      </c>
      <c r="AO86" s="128">
        <v>690</v>
      </c>
      <c r="AP86" s="128">
        <v>46</v>
      </c>
      <c r="AQ86" s="128">
        <v>0</v>
      </c>
      <c r="AR86" s="128">
        <v>0</v>
      </c>
      <c r="AS86" s="128">
        <v>22</v>
      </c>
      <c r="AT86" s="128">
        <v>591</v>
      </c>
      <c r="AU86" s="128">
        <v>0</v>
      </c>
      <c r="AV86" s="128">
        <v>656</v>
      </c>
    </row>
    <row r="87" spans="1:48" ht="16.8">
      <c r="A87" s="129" t="s">
        <v>952</v>
      </c>
      <c r="B87" s="128">
        <v>2089</v>
      </c>
      <c r="C87" s="128">
        <v>1608</v>
      </c>
      <c r="D87" s="128">
        <v>1035</v>
      </c>
      <c r="E87" s="128">
        <v>1054</v>
      </c>
      <c r="F87" s="128">
        <v>452</v>
      </c>
      <c r="G87" s="128">
        <v>1175</v>
      </c>
      <c r="H87" s="128">
        <v>238</v>
      </c>
      <c r="I87" s="128">
        <v>224</v>
      </c>
      <c r="J87" s="128">
        <v>1376</v>
      </c>
      <c r="K87" s="128">
        <v>696</v>
      </c>
      <c r="L87" s="128">
        <v>379</v>
      </c>
      <c r="M87" s="128">
        <v>2089</v>
      </c>
      <c r="N87" s="128">
        <v>143</v>
      </c>
      <c r="O87" s="128">
        <v>572</v>
      </c>
      <c r="P87" s="128">
        <v>215</v>
      </c>
      <c r="Q87" s="128">
        <v>190</v>
      </c>
      <c r="R87" s="128">
        <v>416</v>
      </c>
      <c r="S87" s="128">
        <v>768</v>
      </c>
      <c r="T87" s="128">
        <v>136</v>
      </c>
      <c r="U87" s="128">
        <v>336</v>
      </c>
      <c r="V87" s="128">
        <v>4161</v>
      </c>
      <c r="W87" s="128">
        <v>89</v>
      </c>
      <c r="X87" s="128">
        <v>9</v>
      </c>
      <c r="Y87" s="128">
        <v>13</v>
      </c>
      <c r="Z87" s="128">
        <v>325</v>
      </c>
      <c r="AA87" s="128">
        <v>40</v>
      </c>
      <c r="AB87" s="128">
        <v>141</v>
      </c>
      <c r="AC87" s="128">
        <v>155</v>
      </c>
      <c r="AD87" s="128">
        <v>174</v>
      </c>
      <c r="AE87" s="128">
        <v>97</v>
      </c>
      <c r="AF87" s="128">
        <v>55</v>
      </c>
      <c r="AG87" s="128">
        <v>415</v>
      </c>
      <c r="AH87" s="128">
        <v>17</v>
      </c>
      <c r="AI87" s="128">
        <v>224</v>
      </c>
      <c r="AJ87" s="128">
        <v>245</v>
      </c>
      <c r="AK87" s="128">
        <v>77</v>
      </c>
      <c r="AL87" s="128">
        <v>1143</v>
      </c>
      <c r="AM87" s="128">
        <v>363</v>
      </c>
      <c r="AN87" s="128">
        <v>137</v>
      </c>
      <c r="AO87" s="128">
        <v>2089</v>
      </c>
      <c r="AP87" s="128">
        <v>115</v>
      </c>
      <c r="AQ87" s="128">
        <v>0</v>
      </c>
      <c r="AR87" s="128">
        <v>0</v>
      </c>
      <c r="AS87" s="128">
        <v>77</v>
      </c>
      <c r="AT87" s="128">
        <v>1807</v>
      </c>
      <c r="AU87" s="128">
        <v>0</v>
      </c>
      <c r="AV87" s="128">
        <v>1985</v>
      </c>
    </row>
    <row r="88" spans="1:48" ht="16.8">
      <c r="A88" s="129" t="s">
        <v>953</v>
      </c>
      <c r="B88" s="128">
        <v>809</v>
      </c>
      <c r="C88" s="128">
        <v>634</v>
      </c>
      <c r="D88" s="128">
        <v>414</v>
      </c>
      <c r="E88" s="128">
        <v>395</v>
      </c>
      <c r="F88" s="128">
        <v>174</v>
      </c>
      <c r="G88" s="128">
        <v>481</v>
      </c>
      <c r="H88" s="128">
        <v>78</v>
      </c>
      <c r="I88" s="128">
        <v>76</v>
      </c>
      <c r="J88" s="128">
        <v>559</v>
      </c>
      <c r="K88" s="128">
        <v>238</v>
      </c>
      <c r="L88" s="128">
        <v>148</v>
      </c>
      <c r="M88" s="128">
        <v>809</v>
      </c>
      <c r="N88" s="128">
        <v>39</v>
      </c>
      <c r="O88" s="128">
        <v>161</v>
      </c>
      <c r="P88" s="128">
        <v>100</v>
      </c>
      <c r="Q88" s="128">
        <v>77</v>
      </c>
      <c r="R88" s="128">
        <v>160</v>
      </c>
      <c r="S88" s="128">
        <v>265</v>
      </c>
      <c r="T88" s="128">
        <v>50</v>
      </c>
      <c r="U88" s="128">
        <v>149</v>
      </c>
      <c r="V88" s="128">
        <v>1606</v>
      </c>
      <c r="W88" s="128">
        <v>24</v>
      </c>
      <c r="X88" s="128">
        <v>4</v>
      </c>
      <c r="Y88" s="128">
        <v>6</v>
      </c>
      <c r="Z88" s="128">
        <v>116</v>
      </c>
      <c r="AA88" s="128">
        <v>27</v>
      </c>
      <c r="AB88" s="128">
        <v>58</v>
      </c>
      <c r="AC88" s="128">
        <v>63</v>
      </c>
      <c r="AD88" s="128">
        <v>85</v>
      </c>
      <c r="AE88" s="128">
        <v>34</v>
      </c>
      <c r="AF88" s="128">
        <v>18</v>
      </c>
      <c r="AG88" s="128">
        <v>155</v>
      </c>
      <c r="AH88" s="128">
        <v>18</v>
      </c>
      <c r="AI88" s="128">
        <v>77</v>
      </c>
      <c r="AJ88" s="128">
        <v>99</v>
      </c>
      <c r="AK88" s="128">
        <v>33</v>
      </c>
      <c r="AL88" s="128">
        <v>401</v>
      </c>
      <c r="AM88" s="128">
        <v>166</v>
      </c>
      <c r="AN88" s="128">
        <v>47</v>
      </c>
      <c r="AO88" s="128">
        <v>809</v>
      </c>
      <c r="AP88" s="128">
        <v>53</v>
      </c>
      <c r="AQ88" s="128">
        <v>0</v>
      </c>
      <c r="AR88" s="128">
        <v>0</v>
      </c>
      <c r="AS88" s="128">
        <v>25</v>
      </c>
      <c r="AT88" s="128">
        <v>703</v>
      </c>
      <c r="AU88" s="128">
        <v>0</v>
      </c>
      <c r="AV88" s="128">
        <v>773</v>
      </c>
    </row>
    <row r="89" spans="1:48" ht="16.8">
      <c r="A89" s="129" t="s">
        <v>954</v>
      </c>
      <c r="B89" s="128">
        <v>532</v>
      </c>
      <c r="C89" s="128">
        <v>425</v>
      </c>
      <c r="D89" s="128">
        <v>287</v>
      </c>
      <c r="E89" s="128">
        <v>245</v>
      </c>
      <c r="F89" s="128">
        <v>116</v>
      </c>
      <c r="G89" s="128">
        <v>281</v>
      </c>
      <c r="H89" s="128">
        <v>61</v>
      </c>
      <c r="I89" s="128">
        <v>74</v>
      </c>
      <c r="J89" s="128">
        <v>400</v>
      </c>
      <c r="K89" s="128">
        <v>138</v>
      </c>
      <c r="L89" s="128">
        <v>75</v>
      </c>
      <c r="M89" s="128">
        <v>532</v>
      </c>
      <c r="N89" s="128">
        <v>38</v>
      </c>
      <c r="O89" s="128">
        <v>52</v>
      </c>
      <c r="P89" s="128">
        <v>35</v>
      </c>
      <c r="Q89" s="128">
        <v>34</v>
      </c>
      <c r="R89" s="128">
        <v>100</v>
      </c>
      <c r="S89" s="128">
        <v>228</v>
      </c>
      <c r="T89" s="128">
        <v>45</v>
      </c>
      <c r="U89" s="128">
        <v>78</v>
      </c>
      <c r="V89" s="128">
        <v>1070</v>
      </c>
      <c r="W89" s="128">
        <v>52</v>
      </c>
      <c r="X89" s="128">
        <v>5</v>
      </c>
      <c r="Y89" s="128">
        <v>5</v>
      </c>
      <c r="Z89" s="128">
        <v>84</v>
      </c>
      <c r="AA89" s="128">
        <v>19</v>
      </c>
      <c r="AB89" s="128">
        <v>28</v>
      </c>
      <c r="AC89" s="128">
        <v>35</v>
      </c>
      <c r="AD89" s="128">
        <v>52</v>
      </c>
      <c r="AE89" s="128">
        <v>20</v>
      </c>
      <c r="AF89" s="128">
        <v>7</v>
      </c>
      <c r="AG89" s="128">
        <v>106</v>
      </c>
      <c r="AH89" s="128">
        <v>6</v>
      </c>
      <c r="AI89" s="128">
        <v>37</v>
      </c>
      <c r="AJ89" s="128">
        <v>52</v>
      </c>
      <c r="AK89" s="128">
        <v>0</v>
      </c>
      <c r="AL89" s="128">
        <v>283</v>
      </c>
      <c r="AM89" s="128">
        <v>70</v>
      </c>
      <c r="AN89" s="128">
        <v>34</v>
      </c>
      <c r="AO89" s="128">
        <v>532</v>
      </c>
      <c r="AP89" s="128">
        <v>42</v>
      </c>
      <c r="AQ89" s="128">
        <v>0</v>
      </c>
      <c r="AR89" s="128">
        <v>0</v>
      </c>
      <c r="AS89" s="128">
        <v>19</v>
      </c>
      <c r="AT89" s="128">
        <v>455</v>
      </c>
      <c r="AU89" s="128">
        <v>0</v>
      </c>
      <c r="AV89" s="128">
        <v>496</v>
      </c>
    </row>
    <row r="90" spans="1:48" ht="16.8">
      <c r="A90" s="129" t="s">
        <v>955</v>
      </c>
      <c r="B90" s="128">
        <v>400</v>
      </c>
      <c r="C90" s="128">
        <v>316</v>
      </c>
      <c r="D90" s="128">
        <v>190</v>
      </c>
      <c r="E90" s="128">
        <v>210</v>
      </c>
      <c r="F90" s="128">
        <v>89</v>
      </c>
      <c r="G90" s="128">
        <v>214</v>
      </c>
      <c r="H90" s="128">
        <v>54</v>
      </c>
      <c r="I90" s="128">
        <v>43</v>
      </c>
      <c r="J90" s="128">
        <v>282</v>
      </c>
      <c r="K90" s="128">
        <v>131</v>
      </c>
      <c r="L90" s="128">
        <v>65</v>
      </c>
      <c r="M90" s="128">
        <v>400</v>
      </c>
      <c r="N90" s="128">
        <v>29</v>
      </c>
      <c r="O90" s="128">
        <v>72</v>
      </c>
      <c r="P90" s="128">
        <v>31</v>
      </c>
      <c r="Q90" s="128">
        <v>33</v>
      </c>
      <c r="R90" s="128">
        <v>78</v>
      </c>
      <c r="S90" s="128">
        <v>164</v>
      </c>
      <c r="T90" s="128">
        <v>30</v>
      </c>
      <c r="U90" s="128">
        <v>55</v>
      </c>
      <c r="V90" s="128">
        <v>813</v>
      </c>
      <c r="W90" s="128">
        <v>30</v>
      </c>
      <c r="X90" s="128">
        <v>4</v>
      </c>
      <c r="Y90" s="128">
        <v>3</v>
      </c>
      <c r="Z90" s="128">
        <v>75</v>
      </c>
      <c r="AA90" s="128">
        <v>6</v>
      </c>
      <c r="AB90" s="128">
        <v>24</v>
      </c>
      <c r="AC90" s="128">
        <v>33</v>
      </c>
      <c r="AD90" s="128">
        <v>22</v>
      </c>
      <c r="AE90" s="128">
        <v>17</v>
      </c>
      <c r="AF90" s="128">
        <v>6</v>
      </c>
      <c r="AG90" s="128">
        <v>80</v>
      </c>
      <c r="AH90" s="128">
        <v>1</v>
      </c>
      <c r="AI90" s="128">
        <v>31</v>
      </c>
      <c r="AJ90" s="128">
        <v>53</v>
      </c>
      <c r="AK90" s="128">
        <v>5</v>
      </c>
      <c r="AL90" s="128">
        <v>219</v>
      </c>
      <c r="AM90" s="128">
        <v>59</v>
      </c>
      <c r="AN90" s="128">
        <v>32</v>
      </c>
      <c r="AO90" s="128">
        <v>400</v>
      </c>
      <c r="AP90" s="128">
        <v>20</v>
      </c>
      <c r="AQ90" s="128">
        <v>0</v>
      </c>
      <c r="AR90" s="128">
        <v>0</v>
      </c>
      <c r="AS90" s="128">
        <v>19</v>
      </c>
      <c r="AT90" s="128">
        <v>350</v>
      </c>
      <c r="AU90" s="128">
        <v>0</v>
      </c>
      <c r="AV90" s="128">
        <v>377</v>
      </c>
    </row>
    <row r="91" spans="1:48" ht="16.8">
      <c r="A91" s="129" t="s">
        <v>956</v>
      </c>
      <c r="B91" s="128">
        <v>367</v>
      </c>
      <c r="C91" s="128">
        <v>290</v>
      </c>
      <c r="D91" s="128">
        <v>185</v>
      </c>
      <c r="E91" s="128">
        <v>182</v>
      </c>
      <c r="F91" s="128">
        <v>102</v>
      </c>
      <c r="G91" s="128">
        <v>197</v>
      </c>
      <c r="H91" s="128">
        <v>32</v>
      </c>
      <c r="I91" s="128">
        <v>36</v>
      </c>
      <c r="J91" s="128">
        <v>292</v>
      </c>
      <c r="K91" s="128">
        <v>55</v>
      </c>
      <c r="L91" s="128">
        <v>22</v>
      </c>
      <c r="M91" s="128">
        <v>367</v>
      </c>
      <c r="N91" s="128">
        <v>20</v>
      </c>
      <c r="O91" s="128">
        <v>0</v>
      </c>
      <c r="P91" s="128">
        <v>26</v>
      </c>
      <c r="Q91" s="128">
        <v>30</v>
      </c>
      <c r="R91" s="128">
        <v>70</v>
      </c>
      <c r="S91" s="128">
        <v>130</v>
      </c>
      <c r="T91" s="128">
        <v>41</v>
      </c>
      <c r="U91" s="128">
        <v>56</v>
      </c>
      <c r="V91" s="128">
        <v>714</v>
      </c>
      <c r="W91" s="128">
        <v>24</v>
      </c>
      <c r="X91" s="128">
        <v>2</v>
      </c>
      <c r="Y91" s="128">
        <v>1</v>
      </c>
      <c r="Z91" s="128">
        <v>70</v>
      </c>
      <c r="AA91" s="128">
        <v>7</v>
      </c>
      <c r="AB91" s="128">
        <v>31</v>
      </c>
      <c r="AC91" s="128">
        <v>21</v>
      </c>
      <c r="AD91" s="128">
        <v>38</v>
      </c>
      <c r="AE91" s="128">
        <v>13</v>
      </c>
      <c r="AF91" s="128">
        <v>5</v>
      </c>
      <c r="AG91" s="128">
        <v>68</v>
      </c>
      <c r="AH91" s="128">
        <v>2</v>
      </c>
      <c r="AI91" s="128">
        <v>26</v>
      </c>
      <c r="AJ91" s="128">
        <v>31</v>
      </c>
      <c r="AK91" s="128">
        <v>6</v>
      </c>
      <c r="AL91" s="128">
        <v>58</v>
      </c>
      <c r="AM91" s="128">
        <v>123</v>
      </c>
      <c r="AN91" s="128">
        <v>104</v>
      </c>
      <c r="AO91" s="128">
        <v>367</v>
      </c>
      <c r="AP91" s="128">
        <v>13</v>
      </c>
      <c r="AQ91" s="128">
        <v>0</v>
      </c>
      <c r="AR91" s="128">
        <v>0</v>
      </c>
      <c r="AS91" s="128">
        <v>10</v>
      </c>
      <c r="AT91" s="128">
        <v>323</v>
      </c>
      <c r="AU91" s="128">
        <v>0</v>
      </c>
      <c r="AV91" s="128">
        <v>345</v>
      </c>
    </row>
    <row r="92" spans="1:48" ht="16.8">
      <c r="A92" s="129" t="s">
        <v>957</v>
      </c>
      <c r="B92" s="128">
        <v>4553</v>
      </c>
      <c r="C92" s="128">
        <v>3609</v>
      </c>
      <c r="D92" s="128">
        <v>2402</v>
      </c>
      <c r="E92" s="128">
        <v>2151</v>
      </c>
      <c r="F92" s="128">
        <v>904</v>
      </c>
      <c r="G92" s="128">
        <v>2561</v>
      </c>
      <c r="H92" s="128">
        <v>540</v>
      </c>
      <c r="I92" s="128">
        <v>548</v>
      </c>
      <c r="J92" s="128">
        <v>2695</v>
      </c>
      <c r="K92" s="128">
        <v>1848</v>
      </c>
      <c r="L92" s="128">
        <v>1044</v>
      </c>
      <c r="M92" s="128">
        <v>4553</v>
      </c>
      <c r="N92" s="128">
        <v>509</v>
      </c>
      <c r="O92" s="128">
        <v>1166</v>
      </c>
      <c r="P92" s="128">
        <v>695</v>
      </c>
      <c r="Q92" s="128">
        <v>370</v>
      </c>
      <c r="R92" s="128">
        <v>770</v>
      </c>
      <c r="S92" s="128">
        <v>1500</v>
      </c>
      <c r="T92" s="128">
        <v>301</v>
      </c>
      <c r="U92" s="128">
        <v>889</v>
      </c>
      <c r="V92" s="128">
        <v>9096</v>
      </c>
      <c r="W92" s="128">
        <v>234</v>
      </c>
      <c r="X92" s="128">
        <v>67</v>
      </c>
      <c r="Y92" s="128">
        <v>29</v>
      </c>
      <c r="Z92" s="128">
        <v>682</v>
      </c>
      <c r="AA92" s="128">
        <v>90</v>
      </c>
      <c r="AB92" s="128">
        <v>311</v>
      </c>
      <c r="AC92" s="128">
        <v>418</v>
      </c>
      <c r="AD92" s="128">
        <v>254</v>
      </c>
      <c r="AE92" s="128">
        <v>173</v>
      </c>
      <c r="AF92" s="128">
        <v>106</v>
      </c>
      <c r="AG92" s="128">
        <v>1046</v>
      </c>
      <c r="AH92" s="128">
        <v>75</v>
      </c>
      <c r="AI92" s="128">
        <v>442</v>
      </c>
      <c r="AJ92" s="128">
        <v>507</v>
      </c>
      <c r="AK92" s="128">
        <v>219</v>
      </c>
      <c r="AL92" s="128">
        <v>3133</v>
      </c>
      <c r="AM92" s="128">
        <v>480</v>
      </c>
      <c r="AN92" s="128">
        <v>137</v>
      </c>
      <c r="AO92" s="128">
        <v>4553</v>
      </c>
      <c r="AP92" s="128">
        <v>250</v>
      </c>
      <c r="AQ92" s="128">
        <v>0</v>
      </c>
      <c r="AR92" s="128">
        <v>0</v>
      </c>
      <c r="AS92" s="128">
        <v>157</v>
      </c>
      <c r="AT92" s="128">
        <v>3979</v>
      </c>
      <c r="AU92" s="128">
        <v>0</v>
      </c>
      <c r="AV92" s="128">
        <v>4339</v>
      </c>
    </row>
    <row r="93" spans="1:48" ht="16.8">
      <c r="A93" s="129" t="s">
        <v>958</v>
      </c>
      <c r="B93" s="128">
        <v>418</v>
      </c>
      <c r="C93" s="128">
        <v>324</v>
      </c>
      <c r="D93" s="128">
        <v>228</v>
      </c>
      <c r="E93" s="128">
        <v>190</v>
      </c>
      <c r="F93" s="128">
        <v>77</v>
      </c>
      <c r="G93" s="128">
        <v>222</v>
      </c>
      <c r="H93" s="128">
        <v>61</v>
      </c>
      <c r="I93" s="128">
        <v>58</v>
      </c>
      <c r="J93" s="128">
        <v>277</v>
      </c>
      <c r="K93" s="128">
        <v>137</v>
      </c>
      <c r="L93" s="128">
        <v>71</v>
      </c>
      <c r="M93" s="128">
        <v>418</v>
      </c>
      <c r="N93" s="128">
        <v>70</v>
      </c>
      <c r="O93" s="128">
        <v>0</v>
      </c>
      <c r="P93" s="128">
        <v>42</v>
      </c>
      <c r="Q93" s="128">
        <v>25</v>
      </c>
      <c r="R93" s="128">
        <v>66</v>
      </c>
      <c r="S93" s="128">
        <v>176</v>
      </c>
      <c r="T93" s="128">
        <v>33</v>
      </c>
      <c r="U93" s="128">
        <v>73</v>
      </c>
      <c r="V93" s="128">
        <v>832</v>
      </c>
      <c r="W93" s="128">
        <v>54</v>
      </c>
      <c r="X93" s="128">
        <v>6</v>
      </c>
      <c r="Y93" s="128">
        <v>1</v>
      </c>
      <c r="Z93" s="128">
        <v>57</v>
      </c>
      <c r="AA93" s="128">
        <v>12</v>
      </c>
      <c r="AB93" s="128">
        <v>24</v>
      </c>
      <c r="AC93" s="128">
        <v>43</v>
      </c>
      <c r="AD93" s="128">
        <v>21</v>
      </c>
      <c r="AE93" s="128">
        <v>21</v>
      </c>
      <c r="AF93" s="128">
        <v>5</v>
      </c>
      <c r="AG93" s="128">
        <v>95</v>
      </c>
      <c r="AH93" s="128">
        <v>1</v>
      </c>
      <c r="AI93" s="128">
        <v>38</v>
      </c>
      <c r="AJ93" s="128">
        <v>25</v>
      </c>
      <c r="AK93" s="128">
        <v>23</v>
      </c>
      <c r="AL93" s="128">
        <v>163</v>
      </c>
      <c r="AM93" s="128">
        <v>117</v>
      </c>
      <c r="AN93" s="128">
        <v>43</v>
      </c>
      <c r="AO93" s="128">
        <v>418</v>
      </c>
      <c r="AP93" s="128">
        <v>43</v>
      </c>
      <c r="AQ93" s="128">
        <v>0</v>
      </c>
      <c r="AR93" s="128">
        <v>0</v>
      </c>
      <c r="AS93" s="128">
        <v>14</v>
      </c>
      <c r="AT93" s="128">
        <v>340</v>
      </c>
      <c r="AU93" s="128">
        <v>0</v>
      </c>
      <c r="AV93" s="128">
        <v>384</v>
      </c>
    </row>
    <row r="94" spans="1:48" ht="16.8">
      <c r="A94" s="129" t="s">
        <v>959</v>
      </c>
      <c r="B94" s="128">
        <v>371</v>
      </c>
      <c r="C94" s="128">
        <v>286</v>
      </c>
      <c r="D94" s="128">
        <v>179</v>
      </c>
      <c r="E94" s="128">
        <v>192</v>
      </c>
      <c r="F94" s="128">
        <v>78</v>
      </c>
      <c r="G94" s="128">
        <v>204</v>
      </c>
      <c r="H94" s="128">
        <v>46</v>
      </c>
      <c r="I94" s="128">
        <v>43</v>
      </c>
      <c r="J94" s="128">
        <v>235</v>
      </c>
      <c r="K94" s="128">
        <v>130</v>
      </c>
      <c r="L94" s="128">
        <v>61</v>
      </c>
      <c r="M94" s="128">
        <v>371</v>
      </c>
      <c r="N94" s="128">
        <v>34</v>
      </c>
      <c r="O94" s="128">
        <v>0</v>
      </c>
      <c r="P94" s="128">
        <v>35</v>
      </c>
      <c r="Q94" s="128">
        <v>27</v>
      </c>
      <c r="R94" s="128">
        <v>59</v>
      </c>
      <c r="S94" s="128">
        <v>138</v>
      </c>
      <c r="T94" s="128">
        <v>30</v>
      </c>
      <c r="U94" s="128">
        <v>80</v>
      </c>
      <c r="V94" s="128">
        <v>736</v>
      </c>
      <c r="W94" s="128">
        <v>49</v>
      </c>
      <c r="X94" s="128">
        <v>4</v>
      </c>
      <c r="Y94" s="128">
        <v>1</v>
      </c>
      <c r="Z94" s="128">
        <v>52</v>
      </c>
      <c r="AA94" s="128">
        <v>4</v>
      </c>
      <c r="AB94" s="128">
        <v>21</v>
      </c>
      <c r="AC94" s="128">
        <v>20</v>
      </c>
      <c r="AD94" s="128">
        <v>41</v>
      </c>
      <c r="AE94" s="128">
        <v>12</v>
      </c>
      <c r="AF94" s="128">
        <v>6</v>
      </c>
      <c r="AG94" s="128">
        <v>84</v>
      </c>
      <c r="AH94" s="128">
        <v>3</v>
      </c>
      <c r="AI94" s="128">
        <v>38</v>
      </c>
      <c r="AJ94" s="128">
        <v>24</v>
      </c>
      <c r="AK94" s="128">
        <v>40</v>
      </c>
      <c r="AL94" s="128">
        <v>142</v>
      </c>
      <c r="AM94" s="128">
        <v>113</v>
      </c>
      <c r="AN94" s="128">
        <v>24</v>
      </c>
      <c r="AO94" s="128">
        <v>371</v>
      </c>
      <c r="AP94" s="128">
        <v>19</v>
      </c>
      <c r="AQ94" s="128">
        <v>0</v>
      </c>
      <c r="AR94" s="128">
        <v>0</v>
      </c>
      <c r="AS94" s="128">
        <v>15</v>
      </c>
      <c r="AT94" s="128">
        <v>319</v>
      </c>
      <c r="AU94" s="128">
        <v>0</v>
      </c>
      <c r="AV94" s="128">
        <v>350</v>
      </c>
    </row>
    <row r="95" spans="1:48" ht="16.8">
      <c r="A95" s="129" t="s">
        <v>960</v>
      </c>
      <c r="B95" s="128">
        <v>1071</v>
      </c>
      <c r="C95" s="128">
        <v>794</v>
      </c>
      <c r="D95" s="128">
        <v>538</v>
      </c>
      <c r="E95" s="128">
        <v>533</v>
      </c>
      <c r="F95" s="128">
        <v>248</v>
      </c>
      <c r="G95" s="128">
        <v>535</v>
      </c>
      <c r="H95" s="128">
        <v>156</v>
      </c>
      <c r="I95" s="128">
        <v>132</v>
      </c>
      <c r="J95" s="128">
        <v>734</v>
      </c>
      <c r="K95" s="128">
        <v>302</v>
      </c>
      <c r="L95" s="128">
        <v>135</v>
      </c>
      <c r="M95" s="128">
        <v>1071</v>
      </c>
      <c r="N95" s="128">
        <v>100</v>
      </c>
      <c r="O95" s="128">
        <v>86</v>
      </c>
      <c r="P95" s="128">
        <v>116</v>
      </c>
      <c r="Q95" s="128">
        <v>81</v>
      </c>
      <c r="R95" s="128">
        <v>189</v>
      </c>
      <c r="S95" s="128">
        <v>437</v>
      </c>
      <c r="T95" s="128">
        <v>80</v>
      </c>
      <c r="U95" s="128">
        <v>153</v>
      </c>
      <c r="V95" s="128">
        <v>2107</v>
      </c>
      <c r="W95" s="128">
        <v>83</v>
      </c>
      <c r="X95" s="128">
        <v>9</v>
      </c>
      <c r="Y95" s="128">
        <v>7</v>
      </c>
      <c r="Z95" s="128">
        <v>172</v>
      </c>
      <c r="AA95" s="128">
        <v>27</v>
      </c>
      <c r="AB95" s="128">
        <v>63</v>
      </c>
      <c r="AC95" s="128">
        <v>104</v>
      </c>
      <c r="AD95" s="128">
        <v>61</v>
      </c>
      <c r="AE95" s="128">
        <v>33</v>
      </c>
      <c r="AF95" s="128">
        <v>23</v>
      </c>
      <c r="AG95" s="128">
        <v>246</v>
      </c>
      <c r="AH95" s="128">
        <v>14</v>
      </c>
      <c r="AI95" s="128">
        <v>96</v>
      </c>
      <c r="AJ95" s="128">
        <v>96</v>
      </c>
      <c r="AK95" s="128">
        <v>43</v>
      </c>
      <c r="AL95" s="128">
        <v>600</v>
      </c>
      <c r="AM95" s="128">
        <v>176</v>
      </c>
      <c r="AN95" s="128">
        <v>62</v>
      </c>
      <c r="AO95" s="128">
        <v>1071</v>
      </c>
      <c r="AP95" s="128">
        <v>67</v>
      </c>
      <c r="AQ95" s="128">
        <v>0</v>
      </c>
      <c r="AR95" s="128">
        <v>0</v>
      </c>
      <c r="AS95" s="128">
        <v>38</v>
      </c>
      <c r="AT95" s="128">
        <v>917</v>
      </c>
      <c r="AU95" s="128">
        <v>0</v>
      </c>
      <c r="AV95" s="128">
        <v>1008</v>
      </c>
    </row>
    <row r="96" spans="1:48" ht="16.8">
      <c r="A96" s="129" t="s">
        <v>961</v>
      </c>
      <c r="B96" s="128">
        <v>518</v>
      </c>
      <c r="C96" s="128">
        <v>407</v>
      </c>
      <c r="D96" s="128">
        <v>254</v>
      </c>
      <c r="E96" s="128">
        <v>264</v>
      </c>
      <c r="F96" s="128">
        <v>92</v>
      </c>
      <c r="G96" s="128">
        <v>282</v>
      </c>
      <c r="H96" s="128">
        <v>72</v>
      </c>
      <c r="I96" s="128">
        <v>72</v>
      </c>
      <c r="J96" s="128">
        <v>304</v>
      </c>
      <c r="K96" s="128">
        <v>196</v>
      </c>
      <c r="L96" s="128">
        <v>102</v>
      </c>
      <c r="M96" s="128">
        <v>518</v>
      </c>
      <c r="N96" s="128">
        <v>89</v>
      </c>
      <c r="O96" s="128">
        <v>0</v>
      </c>
      <c r="P96" s="128">
        <v>35</v>
      </c>
      <c r="Q96" s="128">
        <v>32</v>
      </c>
      <c r="R96" s="128">
        <v>73</v>
      </c>
      <c r="S96" s="128">
        <v>227</v>
      </c>
      <c r="T96" s="128">
        <v>31</v>
      </c>
      <c r="U96" s="128">
        <v>114</v>
      </c>
      <c r="V96" s="128">
        <v>1018</v>
      </c>
      <c r="W96" s="128">
        <v>55</v>
      </c>
      <c r="X96" s="128">
        <v>5</v>
      </c>
      <c r="Y96" s="128">
        <v>1</v>
      </c>
      <c r="Z96" s="128">
        <v>51</v>
      </c>
      <c r="AA96" s="128">
        <v>13</v>
      </c>
      <c r="AB96" s="128">
        <v>25</v>
      </c>
      <c r="AC96" s="128">
        <v>32</v>
      </c>
      <c r="AD96" s="128">
        <v>61</v>
      </c>
      <c r="AE96" s="128">
        <v>24</v>
      </c>
      <c r="AF96" s="128">
        <v>14</v>
      </c>
      <c r="AG96" s="128">
        <v>130</v>
      </c>
      <c r="AH96" s="128">
        <v>9</v>
      </c>
      <c r="AI96" s="128">
        <v>30</v>
      </c>
      <c r="AJ96" s="128">
        <v>47</v>
      </c>
      <c r="AK96" s="128">
        <v>24</v>
      </c>
      <c r="AL96" s="128">
        <v>345</v>
      </c>
      <c r="AM96" s="128">
        <v>16</v>
      </c>
      <c r="AN96" s="128">
        <v>39</v>
      </c>
      <c r="AO96" s="128">
        <v>518</v>
      </c>
      <c r="AP96" s="128">
        <v>37</v>
      </c>
      <c r="AQ96" s="128">
        <v>0</v>
      </c>
      <c r="AR96" s="128">
        <v>0</v>
      </c>
      <c r="AS96" s="128">
        <v>18</v>
      </c>
      <c r="AT96" s="128">
        <v>441</v>
      </c>
      <c r="AU96" s="128">
        <v>0</v>
      </c>
      <c r="AV96" s="128">
        <v>488</v>
      </c>
    </row>
    <row r="97" spans="1:48" ht="16.8">
      <c r="A97" s="129" t="s">
        <v>962</v>
      </c>
      <c r="B97" s="128">
        <v>959</v>
      </c>
      <c r="C97" s="128">
        <v>726</v>
      </c>
      <c r="D97" s="128">
        <v>518</v>
      </c>
      <c r="E97" s="128">
        <v>441</v>
      </c>
      <c r="F97" s="128">
        <v>225</v>
      </c>
      <c r="G97" s="128">
        <v>533</v>
      </c>
      <c r="H97" s="128">
        <v>118</v>
      </c>
      <c r="I97" s="128">
        <v>83</v>
      </c>
      <c r="J97" s="128">
        <v>840</v>
      </c>
      <c r="K97" s="128">
        <v>107</v>
      </c>
      <c r="L97" s="128">
        <v>48</v>
      </c>
      <c r="M97" s="128">
        <v>959</v>
      </c>
      <c r="N97" s="128">
        <v>105</v>
      </c>
      <c r="O97" s="128">
        <v>199</v>
      </c>
      <c r="P97" s="128">
        <v>111</v>
      </c>
      <c r="Q97" s="128">
        <v>89</v>
      </c>
      <c r="R97" s="128">
        <v>194</v>
      </c>
      <c r="S97" s="128">
        <v>371</v>
      </c>
      <c r="T97" s="128">
        <v>55</v>
      </c>
      <c r="U97" s="128">
        <v>125</v>
      </c>
      <c r="V97" s="128">
        <v>1906</v>
      </c>
      <c r="W97" s="128">
        <v>56</v>
      </c>
      <c r="X97" s="128">
        <v>11</v>
      </c>
      <c r="Y97" s="128">
        <v>4</v>
      </c>
      <c r="Z97" s="128">
        <v>152</v>
      </c>
      <c r="AA97" s="128">
        <v>30</v>
      </c>
      <c r="AB97" s="128">
        <v>78</v>
      </c>
      <c r="AC97" s="128">
        <v>70</v>
      </c>
      <c r="AD97" s="128">
        <v>63</v>
      </c>
      <c r="AE97" s="128">
        <v>44</v>
      </c>
      <c r="AF97" s="128">
        <v>17</v>
      </c>
      <c r="AG97" s="128">
        <v>207</v>
      </c>
      <c r="AH97" s="128">
        <v>9</v>
      </c>
      <c r="AI97" s="128">
        <v>73</v>
      </c>
      <c r="AJ97" s="128">
        <v>99</v>
      </c>
      <c r="AK97" s="128">
        <v>12</v>
      </c>
      <c r="AL97" s="128">
        <v>218</v>
      </c>
      <c r="AM97" s="128">
        <v>90</v>
      </c>
      <c r="AN97" s="128">
        <v>26</v>
      </c>
      <c r="AO97" s="128">
        <v>959</v>
      </c>
      <c r="AP97" s="128">
        <v>56</v>
      </c>
      <c r="AQ97" s="128">
        <v>0</v>
      </c>
      <c r="AR97" s="128">
        <v>1</v>
      </c>
      <c r="AS97" s="128">
        <v>30</v>
      </c>
      <c r="AT97" s="128">
        <v>818</v>
      </c>
      <c r="AU97" s="128">
        <v>0</v>
      </c>
      <c r="AV97" s="128">
        <v>895</v>
      </c>
    </row>
    <row r="98" spans="1:48" ht="16.8">
      <c r="A98" s="129" t="s">
        <v>963</v>
      </c>
      <c r="B98" s="128">
        <v>783</v>
      </c>
      <c r="C98" s="128">
        <v>602</v>
      </c>
      <c r="D98" s="128">
        <v>438</v>
      </c>
      <c r="E98" s="128">
        <v>345</v>
      </c>
      <c r="F98" s="128">
        <v>168</v>
      </c>
      <c r="G98" s="128">
        <v>410</v>
      </c>
      <c r="H98" s="128">
        <v>94</v>
      </c>
      <c r="I98" s="128">
        <v>111</v>
      </c>
      <c r="J98" s="128">
        <v>711</v>
      </c>
      <c r="K98" s="128">
        <v>47</v>
      </c>
      <c r="L98" s="128">
        <v>25</v>
      </c>
      <c r="M98" s="128">
        <v>783</v>
      </c>
      <c r="N98" s="128">
        <v>86</v>
      </c>
      <c r="O98" s="128">
        <v>21</v>
      </c>
      <c r="P98" s="128">
        <v>97</v>
      </c>
      <c r="Q98" s="128">
        <v>89</v>
      </c>
      <c r="R98" s="128">
        <v>134</v>
      </c>
      <c r="S98" s="128">
        <v>311</v>
      </c>
      <c r="T98" s="128">
        <v>57</v>
      </c>
      <c r="U98" s="128">
        <v>80</v>
      </c>
      <c r="V98" s="128">
        <v>1541</v>
      </c>
      <c r="W98" s="128">
        <v>63</v>
      </c>
      <c r="X98" s="128">
        <v>17</v>
      </c>
      <c r="Y98" s="128">
        <v>5</v>
      </c>
      <c r="Z98" s="128">
        <v>114</v>
      </c>
      <c r="AA98" s="128">
        <v>17</v>
      </c>
      <c r="AB98" s="128">
        <v>38</v>
      </c>
      <c r="AC98" s="128">
        <v>65</v>
      </c>
      <c r="AD98" s="128">
        <v>66</v>
      </c>
      <c r="AE98" s="128">
        <v>39</v>
      </c>
      <c r="AF98" s="128">
        <v>20</v>
      </c>
      <c r="AG98" s="128">
        <v>163</v>
      </c>
      <c r="AH98" s="128">
        <v>17</v>
      </c>
      <c r="AI98" s="128">
        <v>71</v>
      </c>
      <c r="AJ98" s="128">
        <v>60</v>
      </c>
      <c r="AK98" s="128">
        <v>10</v>
      </c>
      <c r="AL98" s="128">
        <v>110</v>
      </c>
      <c r="AM98" s="128">
        <v>94</v>
      </c>
      <c r="AN98" s="128">
        <v>31</v>
      </c>
      <c r="AO98" s="128">
        <v>783</v>
      </c>
      <c r="AP98" s="128">
        <v>64</v>
      </c>
      <c r="AQ98" s="128">
        <v>0</v>
      </c>
      <c r="AR98" s="128">
        <v>0</v>
      </c>
      <c r="AS98" s="128">
        <v>32</v>
      </c>
      <c r="AT98" s="128">
        <v>661</v>
      </c>
      <c r="AU98" s="128">
        <v>0</v>
      </c>
      <c r="AV98" s="128">
        <v>737</v>
      </c>
    </row>
    <row r="99" spans="1:48" ht="16.8">
      <c r="A99" s="129" t="s">
        <v>964</v>
      </c>
      <c r="B99" s="128">
        <v>901</v>
      </c>
      <c r="C99" s="128">
        <v>666</v>
      </c>
      <c r="D99" s="128">
        <v>460</v>
      </c>
      <c r="E99" s="128">
        <v>441</v>
      </c>
      <c r="F99" s="128">
        <v>237</v>
      </c>
      <c r="G99" s="128">
        <v>499</v>
      </c>
      <c r="H99" s="128">
        <v>83</v>
      </c>
      <c r="I99" s="128">
        <v>82</v>
      </c>
      <c r="J99" s="128">
        <v>726</v>
      </c>
      <c r="K99" s="128">
        <v>161</v>
      </c>
      <c r="L99" s="128">
        <v>77</v>
      </c>
      <c r="M99" s="128">
        <v>901</v>
      </c>
      <c r="N99" s="128">
        <v>96</v>
      </c>
      <c r="O99" s="128">
        <v>127</v>
      </c>
      <c r="P99" s="128">
        <v>109</v>
      </c>
      <c r="Q99" s="128">
        <v>75</v>
      </c>
      <c r="R99" s="128">
        <v>172</v>
      </c>
      <c r="S99" s="128">
        <v>354</v>
      </c>
      <c r="T99" s="128">
        <v>51</v>
      </c>
      <c r="U99" s="128">
        <v>123</v>
      </c>
      <c r="V99" s="128">
        <v>1788</v>
      </c>
      <c r="W99" s="128">
        <v>68</v>
      </c>
      <c r="X99" s="128">
        <v>8</v>
      </c>
      <c r="Y99" s="128">
        <v>6</v>
      </c>
      <c r="Z99" s="128">
        <v>140</v>
      </c>
      <c r="AA99" s="128">
        <v>27</v>
      </c>
      <c r="AB99" s="128">
        <v>50</v>
      </c>
      <c r="AC99" s="128">
        <v>64</v>
      </c>
      <c r="AD99" s="128">
        <v>77</v>
      </c>
      <c r="AE99" s="128">
        <v>39</v>
      </c>
      <c r="AF99" s="128">
        <v>16</v>
      </c>
      <c r="AG99" s="128">
        <v>183</v>
      </c>
      <c r="AH99" s="128">
        <v>7</v>
      </c>
      <c r="AI99" s="128">
        <v>73</v>
      </c>
      <c r="AJ99" s="128">
        <v>100</v>
      </c>
      <c r="AK99" s="128">
        <v>14</v>
      </c>
      <c r="AL99" s="128">
        <v>321</v>
      </c>
      <c r="AM99" s="128">
        <v>85</v>
      </c>
      <c r="AN99" s="128">
        <v>36</v>
      </c>
      <c r="AO99" s="128">
        <v>901</v>
      </c>
      <c r="AP99" s="128">
        <v>66</v>
      </c>
      <c r="AQ99" s="128">
        <v>0</v>
      </c>
      <c r="AR99" s="128">
        <v>0</v>
      </c>
      <c r="AS99" s="128">
        <v>35</v>
      </c>
      <c r="AT99" s="128">
        <v>751</v>
      </c>
      <c r="AU99" s="128">
        <v>0</v>
      </c>
      <c r="AV99" s="128">
        <v>832</v>
      </c>
    </row>
    <row r="100" spans="1:48" ht="16.8">
      <c r="A100" s="129" t="s">
        <v>965</v>
      </c>
      <c r="B100" s="128">
        <v>731</v>
      </c>
      <c r="C100" s="128">
        <v>590</v>
      </c>
      <c r="D100" s="128">
        <v>391</v>
      </c>
      <c r="E100" s="128">
        <v>340</v>
      </c>
      <c r="F100" s="128">
        <v>178</v>
      </c>
      <c r="G100" s="128">
        <v>384</v>
      </c>
      <c r="H100" s="128">
        <v>88</v>
      </c>
      <c r="I100" s="128">
        <v>81</v>
      </c>
      <c r="J100" s="128">
        <v>489</v>
      </c>
      <c r="K100" s="128">
        <v>251</v>
      </c>
      <c r="L100" s="128">
        <v>140</v>
      </c>
      <c r="M100" s="128">
        <v>731</v>
      </c>
      <c r="N100" s="128">
        <v>82</v>
      </c>
      <c r="O100" s="128">
        <v>135</v>
      </c>
      <c r="P100" s="128">
        <v>66</v>
      </c>
      <c r="Q100" s="128">
        <v>50</v>
      </c>
      <c r="R100" s="128">
        <v>139</v>
      </c>
      <c r="S100" s="128">
        <v>296</v>
      </c>
      <c r="T100" s="128">
        <v>36</v>
      </c>
      <c r="U100" s="128">
        <v>142</v>
      </c>
      <c r="V100" s="128">
        <v>1471</v>
      </c>
      <c r="W100" s="128">
        <v>61</v>
      </c>
      <c r="X100" s="128">
        <v>8</v>
      </c>
      <c r="Y100" s="128">
        <v>2</v>
      </c>
      <c r="Z100" s="128">
        <v>93</v>
      </c>
      <c r="AA100" s="128">
        <v>16</v>
      </c>
      <c r="AB100" s="128">
        <v>40</v>
      </c>
      <c r="AC100" s="128">
        <v>50</v>
      </c>
      <c r="AD100" s="128">
        <v>97</v>
      </c>
      <c r="AE100" s="128">
        <v>31</v>
      </c>
      <c r="AF100" s="128">
        <v>24</v>
      </c>
      <c r="AG100" s="128">
        <v>154</v>
      </c>
      <c r="AH100" s="128">
        <v>4</v>
      </c>
      <c r="AI100" s="128">
        <v>62</v>
      </c>
      <c r="AJ100" s="128">
        <v>70</v>
      </c>
      <c r="AK100" s="128">
        <v>26</v>
      </c>
      <c r="AL100" s="128">
        <v>456</v>
      </c>
      <c r="AM100" s="128">
        <v>76</v>
      </c>
      <c r="AN100" s="128">
        <v>44</v>
      </c>
      <c r="AO100" s="128">
        <v>731</v>
      </c>
      <c r="AP100" s="128">
        <v>49</v>
      </c>
      <c r="AQ100" s="128">
        <v>0</v>
      </c>
      <c r="AR100" s="128">
        <v>0</v>
      </c>
      <c r="AS100" s="128">
        <v>30</v>
      </c>
      <c r="AT100" s="128">
        <v>626</v>
      </c>
      <c r="AU100" s="128">
        <v>0</v>
      </c>
      <c r="AV100" s="128">
        <v>698</v>
      </c>
    </row>
    <row r="101" spans="1:48" ht="16.8">
      <c r="A101" s="129" t="s">
        <v>966</v>
      </c>
      <c r="B101" s="128">
        <v>749</v>
      </c>
      <c r="C101" s="128">
        <v>638</v>
      </c>
      <c r="D101" s="128">
        <v>404</v>
      </c>
      <c r="E101" s="128">
        <v>345</v>
      </c>
      <c r="F101" s="128">
        <v>193</v>
      </c>
      <c r="G101" s="128">
        <v>393</v>
      </c>
      <c r="H101" s="128">
        <v>72</v>
      </c>
      <c r="I101" s="128">
        <v>91</v>
      </c>
      <c r="J101" s="128">
        <v>559</v>
      </c>
      <c r="K101" s="128">
        <v>205</v>
      </c>
      <c r="L101" s="128">
        <v>100</v>
      </c>
      <c r="M101" s="128">
        <v>749</v>
      </c>
      <c r="N101" s="128">
        <v>74</v>
      </c>
      <c r="O101" s="128">
        <v>272</v>
      </c>
      <c r="P101" s="128">
        <v>72</v>
      </c>
      <c r="Q101" s="128">
        <v>50</v>
      </c>
      <c r="R101" s="128">
        <v>140</v>
      </c>
      <c r="S101" s="128">
        <v>297</v>
      </c>
      <c r="T101" s="128">
        <v>66</v>
      </c>
      <c r="U101" s="128">
        <v>118</v>
      </c>
      <c r="V101" s="128">
        <v>1513</v>
      </c>
      <c r="W101" s="128">
        <v>49</v>
      </c>
      <c r="X101" s="128">
        <v>4</v>
      </c>
      <c r="Y101" s="128">
        <v>1</v>
      </c>
      <c r="Z101" s="128">
        <v>124</v>
      </c>
      <c r="AA101" s="128">
        <v>17</v>
      </c>
      <c r="AB101" s="128">
        <v>45</v>
      </c>
      <c r="AC101" s="128">
        <v>54</v>
      </c>
      <c r="AD101" s="128">
        <v>45</v>
      </c>
      <c r="AE101" s="128">
        <v>25</v>
      </c>
      <c r="AF101" s="128">
        <v>21</v>
      </c>
      <c r="AG101" s="128">
        <v>176</v>
      </c>
      <c r="AH101" s="128">
        <v>4</v>
      </c>
      <c r="AI101" s="128">
        <v>80</v>
      </c>
      <c r="AJ101" s="128">
        <v>69</v>
      </c>
      <c r="AK101" s="128">
        <v>20</v>
      </c>
      <c r="AL101" s="128">
        <v>448</v>
      </c>
      <c r="AM101" s="128">
        <v>35</v>
      </c>
      <c r="AN101" s="128">
        <v>39</v>
      </c>
      <c r="AO101" s="128">
        <v>749</v>
      </c>
      <c r="AP101" s="128">
        <v>50</v>
      </c>
      <c r="AQ101" s="128">
        <v>0</v>
      </c>
      <c r="AR101" s="128">
        <v>0</v>
      </c>
      <c r="AS101" s="128">
        <v>20</v>
      </c>
      <c r="AT101" s="128">
        <v>636</v>
      </c>
      <c r="AU101" s="128">
        <v>0</v>
      </c>
      <c r="AV101" s="128">
        <v>716</v>
      </c>
    </row>
    <row r="102" spans="1:48" ht="16.8">
      <c r="A102" s="129" t="s">
        <v>967</v>
      </c>
      <c r="B102" s="128">
        <v>475</v>
      </c>
      <c r="C102" s="128">
        <v>387</v>
      </c>
      <c r="D102" s="128">
        <v>268</v>
      </c>
      <c r="E102" s="128">
        <v>207</v>
      </c>
      <c r="F102" s="128">
        <v>101</v>
      </c>
      <c r="G102" s="128">
        <v>261</v>
      </c>
      <c r="H102" s="128">
        <v>52</v>
      </c>
      <c r="I102" s="128">
        <v>61</v>
      </c>
      <c r="J102" s="128">
        <v>327</v>
      </c>
      <c r="K102" s="128">
        <v>138</v>
      </c>
      <c r="L102" s="128">
        <v>64</v>
      </c>
      <c r="M102" s="128">
        <v>475</v>
      </c>
      <c r="N102" s="128">
        <v>47</v>
      </c>
      <c r="O102" s="128">
        <v>162</v>
      </c>
      <c r="P102" s="128">
        <v>27</v>
      </c>
      <c r="Q102" s="128">
        <v>18</v>
      </c>
      <c r="R102" s="128">
        <v>78</v>
      </c>
      <c r="S102" s="128">
        <v>215</v>
      </c>
      <c r="T102" s="128">
        <v>35</v>
      </c>
      <c r="U102" s="128">
        <v>95</v>
      </c>
      <c r="V102" s="128">
        <v>940</v>
      </c>
      <c r="W102" s="128">
        <v>53</v>
      </c>
      <c r="X102" s="128">
        <v>2</v>
      </c>
      <c r="Y102" s="128">
        <v>0</v>
      </c>
      <c r="Z102" s="128">
        <v>58</v>
      </c>
      <c r="AA102" s="128">
        <v>6</v>
      </c>
      <c r="AB102" s="128">
        <v>36</v>
      </c>
      <c r="AC102" s="128">
        <v>28</v>
      </c>
      <c r="AD102" s="128">
        <v>46</v>
      </c>
      <c r="AE102" s="128">
        <v>26</v>
      </c>
      <c r="AF102" s="128">
        <v>14</v>
      </c>
      <c r="AG102" s="128">
        <v>108</v>
      </c>
      <c r="AH102" s="128">
        <v>2</v>
      </c>
      <c r="AI102" s="128">
        <v>27</v>
      </c>
      <c r="AJ102" s="128">
        <v>52</v>
      </c>
      <c r="AK102" s="128">
        <v>10</v>
      </c>
      <c r="AL102" s="128">
        <v>284</v>
      </c>
      <c r="AM102" s="128">
        <v>33</v>
      </c>
      <c r="AN102" s="128">
        <v>30</v>
      </c>
      <c r="AO102" s="128">
        <v>475</v>
      </c>
      <c r="AP102" s="128">
        <v>25</v>
      </c>
      <c r="AQ102" s="128">
        <v>0</v>
      </c>
      <c r="AR102" s="128">
        <v>0</v>
      </c>
      <c r="AS102" s="128">
        <v>14</v>
      </c>
      <c r="AT102" s="128">
        <v>416</v>
      </c>
      <c r="AU102" s="128">
        <v>0</v>
      </c>
      <c r="AV102" s="128">
        <v>461</v>
      </c>
    </row>
    <row r="103" spans="1:48" ht="16.8">
      <c r="A103" s="129" t="s">
        <v>968</v>
      </c>
      <c r="B103" s="128">
        <v>650</v>
      </c>
      <c r="C103" s="128">
        <v>505</v>
      </c>
      <c r="D103" s="128">
        <v>349</v>
      </c>
      <c r="E103" s="128">
        <v>301</v>
      </c>
      <c r="F103" s="128">
        <v>145</v>
      </c>
      <c r="G103" s="128">
        <v>351</v>
      </c>
      <c r="H103" s="128">
        <v>74</v>
      </c>
      <c r="I103" s="128">
        <v>80</v>
      </c>
      <c r="J103" s="128">
        <v>451</v>
      </c>
      <c r="K103" s="128">
        <v>189</v>
      </c>
      <c r="L103" s="128">
        <v>88</v>
      </c>
      <c r="M103" s="128">
        <v>650</v>
      </c>
      <c r="N103" s="128">
        <v>60</v>
      </c>
      <c r="O103" s="128">
        <v>45</v>
      </c>
      <c r="P103" s="128">
        <v>49</v>
      </c>
      <c r="Q103" s="128">
        <v>43</v>
      </c>
      <c r="R103" s="128">
        <v>96</v>
      </c>
      <c r="S103" s="128">
        <v>307</v>
      </c>
      <c r="T103" s="128">
        <v>51</v>
      </c>
      <c r="U103" s="128">
        <v>97</v>
      </c>
      <c r="V103" s="128">
        <v>1290</v>
      </c>
      <c r="W103" s="128">
        <v>64</v>
      </c>
      <c r="X103" s="128">
        <v>6</v>
      </c>
      <c r="Y103" s="128">
        <v>3</v>
      </c>
      <c r="Z103" s="128">
        <v>72</v>
      </c>
      <c r="AA103" s="128">
        <v>17</v>
      </c>
      <c r="AB103" s="128">
        <v>30</v>
      </c>
      <c r="AC103" s="128">
        <v>46</v>
      </c>
      <c r="AD103" s="128">
        <v>65</v>
      </c>
      <c r="AE103" s="128">
        <v>23</v>
      </c>
      <c r="AF103" s="128">
        <v>13</v>
      </c>
      <c r="AG103" s="128">
        <v>159</v>
      </c>
      <c r="AH103" s="128">
        <v>14</v>
      </c>
      <c r="AI103" s="128">
        <v>43</v>
      </c>
      <c r="AJ103" s="128">
        <v>75</v>
      </c>
      <c r="AK103" s="128">
        <v>11</v>
      </c>
      <c r="AL103" s="128">
        <v>359</v>
      </c>
      <c r="AM103" s="128">
        <v>40</v>
      </c>
      <c r="AN103" s="128">
        <v>52</v>
      </c>
      <c r="AO103" s="128">
        <v>650</v>
      </c>
      <c r="AP103" s="128">
        <v>46</v>
      </c>
      <c r="AQ103" s="128">
        <v>0</v>
      </c>
      <c r="AR103" s="128">
        <v>0</v>
      </c>
      <c r="AS103" s="128">
        <v>29</v>
      </c>
      <c r="AT103" s="128">
        <v>545</v>
      </c>
      <c r="AU103" s="128">
        <v>0</v>
      </c>
      <c r="AV103" s="128">
        <v>608</v>
      </c>
    </row>
    <row r="104" spans="1:48" ht="16.8">
      <c r="A104" s="129"/>
      <c r="B104" s="128">
        <v>1843</v>
      </c>
      <c r="C104" s="128">
        <v>1420</v>
      </c>
      <c r="D104" s="128">
        <v>949</v>
      </c>
      <c r="E104" s="128">
        <v>894</v>
      </c>
      <c r="F104" s="128">
        <v>347</v>
      </c>
      <c r="G104" s="128">
        <v>1051</v>
      </c>
      <c r="H104" s="128">
        <v>226</v>
      </c>
      <c r="I104" s="128">
        <v>219</v>
      </c>
      <c r="J104" s="128">
        <v>1253</v>
      </c>
      <c r="K104" s="128">
        <v>566</v>
      </c>
      <c r="L104" s="128">
        <v>328</v>
      </c>
      <c r="M104" s="128">
        <v>1843</v>
      </c>
      <c r="N104" s="128">
        <v>131</v>
      </c>
      <c r="O104" s="128">
        <v>509</v>
      </c>
      <c r="P104" s="128">
        <v>143</v>
      </c>
      <c r="Q104" s="128">
        <v>146</v>
      </c>
      <c r="R104" s="128">
        <v>380</v>
      </c>
      <c r="S104" s="128">
        <v>687</v>
      </c>
      <c r="T104" s="128">
        <v>136</v>
      </c>
      <c r="U104" s="128">
        <v>334</v>
      </c>
      <c r="V104" s="128">
        <v>3662</v>
      </c>
      <c r="W104" s="128">
        <v>66</v>
      </c>
      <c r="X104" s="128">
        <v>19</v>
      </c>
      <c r="Y104" s="128">
        <v>12</v>
      </c>
      <c r="Z104" s="128">
        <v>290</v>
      </c>
      <c r="AA104" s="128">
        <v>27</v>
      </c>
      <c r="AB104" s="128">
        <v>113</v>
      </c>
      <c r="AC104" s="128">
        <v>144</v>
      </c>
      <c r="AD104" s="128">
        <v>202</v>
      </c>
      <c r="AE104" s="128">
        <v>79</v>
      </c>
      <c r="AF104" s="128">
        <v>49</v>
      </c>
      <c r="AG104" s="128">
        <v>371</v>
      </c>
      <c r="AH104" s="128">
        <v>13</v>
      </c>
      <c r="AI104" s="128">
        <v>178</v>
      </c>
      <c r="AJ104" s="128">
        <v>240</v>
      </c>
      <c r="AK104" s="128">
        <v>297</v>
      </c>
      <c r="AL104" s="128">
        <v>605</v>
      </c>
      <c r="AM104" s="128">
        <v>436</v>
      </c>
      <c r="AN104" s="128">
        <v>88</v>
      </c>
      <c r="AO104" s="128">
        <v>1843</v>
      </c>
      <c r="AP104" s="128">
        <v>107</v>
      </c>
      <c r="AQ104" s="128">
        <v>0</v>
      </c>
      <c r="AR104" s="128">
        <v>0</v>
      </c>
      <c r="AS104" s="128">
        <v>63</v>
      </c>
      <c r="AT104" s="128">
        <v>1606</v>
      </c>
      <c r="AU104" s="128">
        <v>0</v>
      </c>
      <c r="AV104" s="128">
        <v>1760</v>
      </c>
    </row>
    <row r="105" spans="1:48" ht="16.8">
      <c r="A105" s="129" t="s">
        <v>745</v>
      </c>
      <c r="B105" s="128">
        <v>127</v>
      </c>
      <c r="C105" s="128">
        <v>100</v>
      </c>
      <c r="D105" s="128">
        <v>62</v>
      </c>
      <c r="E105" s="128">
        <v>65</v>
      </c>
      <c r="F105" s="128">
        <v>28</v>
      </c>
      <c r="G105" s="128">
        <v>67</v>
      </c>
      <c r="H105" s="128">
        <v>14</v>
      </c>
      <c r="I105" s="128">
        <v>18</v>
      </c>
      <c r="J105" s="128">
        <v>77</v>
      </c>
      <c r="K105" s="128">
        <v>47</v>
      </c>
      <c r="L105" s="128">
        <v>21</v>
      </c>
      <c r="M105" s="128">
        <v>127</v>
      </c>
      <c r="N105" s="128">
        <v>23</v>
      </c>
      <c r="O105" s="128">
        <v>0</v>
      </c>
      <c r="P105" s="128">
        <v>12</v>
      </c>
      <c r="Q105" s="128">
        <v>5</v>
      </c>
      <c r="R105" s="128">
        <v>21</v>
      </c>
      <c r="S105" s="128">
        <v>54</v>
      </c>
      <c r="T105" s="128">
        <v>13</v>
      </c>
      <c r="U105" s="128">
        <v>21</v>
      </c>
      <c r="V105" s="128">
        <v>251</v>
      </c>
      <c r="W105" s="128">
        <v>9</v>
      </c>
      <c r="X105" s="128">
        <v>0</v>
      </c>
      <c r="Y105" s="128">
        <v>1</v>
      </c>
      <c r="Z105" s="128">
        <v>12</v>
      </c>
      <c r="AA105" s="128">
        <v>3</v>
      </c>
      <c r="AB105" s="128">
        <v>9</v>
      </c>
      <c r="AC105" s="128">
        <v>8</v>
      </c>
      <c r="AD105" s="128">
        <v>9</v>
      </c>
      <c r="AE105" s="128">
        <v>6</v>
      </c>
      <c r="AF105" s="128">
        <v>1</v>
      </c>
      <c r="AG105" s="128">
        <v>38</v>
      </c>
      <c r="AH105" s="128">
        <v>1</v>
      </c>
      <c r="AI105" s="128">
        <v>8</v>
      </c>
      <c r="AJ105" s="128">
        <v>18</v>
      </c>
      <c r="AK105" s="128">
        <v>7</v>
      </c>
      <c r="AL105" s="128">
        <v>72</v>
      </c>
      <c r="AM105" s="128">
        <v>13</v>
      </c>
      <c r="AN105" s="128">
        <v>8</v>
      </c>
      <c r="AO105" s="128">
        <v>127</v>
      </c>
      <c r="AP105" s="128">
        <v>9</v>
      </c>
      <c r="AQ105" s="128">
        <v>0</v>
      </c>
      <c r="AR105" s="128">
        <v>0</v>
      </c>
      <c r="AS105" s="128">
        <v>8</v>
      </c>
      <c r="AT105" s="128">
        <v>104</v>
      </c>
      <c r="AU105" s="128">
        <v>0</v>
      </c>
      <c r="AV105" s="128">
        <v>120</v>
      </c>
    </row>
    <row r="106" spans="1:48" ht="16.8">
      <c r="A106" s="129" t="s">
        <v>753</v>
      </c>
      <c r="B106" s="128">
        <v>200</v>
      </c>
      <c r="C106" s="128">
        <v>163</v>
      </c>
      <c r="D106" s="128">
        <v>110</v>
      </c>
      <c r="E106" s="128">
        <v>90</v>
      </c>
      <c r="F106" s="128">
        <v>42</v>
      </c>
      <c r="G106" s="128">
        <v>104</v>
      </c>
      <c r="H106" s="128">
        <v>34</v>
      </c>
      <c r="I106" s="128">
        <v>20</v>
      </c>
      <c r="J106" s="128">
        <v>141</v>
      </c>
      <c r="K106" s="128">
        <v>68</v>
      </c>
      <c r="L106" s="128">
        <v>38</v>
      </c>
      <c r="M106" s="128">
        <v>200</v>
      </c>
      <c r="N106" s="128">
        <v>29</v>
      </c>
      <c r="O106" s="128">
        <v>0</v>
      </c>
      <c r="P106" s="128">
        <v>19</v>
      </c>
      <c r="Q106" s="128">
        <v>13</v>
      </c>
      <c r="R106" s="128">
        <v>30</v>
      </c>
      <c r="S106" s="128">
        <v>82</v>
      </c>
      <c r="T106" s="128">
        <v>15</v>
      </c>
      <c r="U106" s="128">
        <v>40</v>
      </c>
      <c r="V106" s="128">
        <v>409</v>
      </c>
      <c r="W106" s="128">
        <v>29</v>
      </c>
      <c r="X106" s="128">
        <v>3</v>
      </c>
      <c r="Y106" s="128">
        <v>1</v>
      </c>
      <c r="Z106" s="128">
        <v>31</v>
      </c>
      <c r="AA106" s="128">
        <v>2</v>
      </c>
      <c r="AB106" s="128">
        <v>11</v>
      </c>
      <c r="AC106" s="128">
        <v>26</v>
      </c>
      <c r="AD106" s="128">
        <v>12</v>
      </c>
      <c r="AE106" s="128">
        <v>13</v>
      </c>
      <c r="AF106" s="128">
        <v>3</v>
      </c>
      <c r="AG106" s="128">
        <v>41</v>
      </c>
      <c r="AH106" s="128">
        <v>0</v>
      </c>
      <c r="AI106" s="128">
        <v>16</v>
      </c>
      <c r="AJ106" s="128">
        <v>6</v>
      </c>
      <c r="AK106" s="128">
        <v>10</v>
      </c>
      <c r="AL106" s="128">
        <v>75</v>
      </c>
      <c r="AM106" s="128">
        <v>55</v>
      </c>
      <c r="AN106" s="128">
        <v>26</v>
      </c>
      <c r="AO106" s="128">
        <v>200</v>
      </c>
      <c r="AP106" s="128">
        <v>24</v>
      </c>
      <c r="AQ106" s="128">
        <v>0</v>
      </c>
      <c r="AR106" s="128">
        <v>0</v>
      </c>
      <c r="AS106" s="128">
        <v>6</v>
      </c>
      <c r="AT106" s="128">
        <v>159</v>
      </c>
      <c r="AU106" s="128">
        <v>0</v>
      </c>
      <c r="AV106" s="128">
        <v>186</v>
      </c>
    </row>
    <row r="107" spans="1:48" ht="16.8">
      <c r="A107" s="129" t="s">
        <v>756</v>
      </c>
      <c r="B107" s="128">
        <v>96</v>
      </c>
      <c r="C107" s="128">
        <v>78</v>
      </c>
      <c r="D107" s="128">
        <v>56</v>
      </c>
      <c r="E107" s="128">
        <v>40</v>
      </c>
      <c r="F107" s="128">
        <v>16</v>
      </c>
      <c r="G107" s="128">
        <v>64</v>
      </c>
      <c r="H107" s="128">
        <v>6</v>
      </c>
      <c r="I107" s="128">
        <v>10</v>
      </c>
      <c r="J107" s="128">
        <v>50</v>
      </c>
      <c r="K107" s="128">
        <v>35</v>
      </c>
      <c r="L107" s="128">
        <v>18</v>
      </c>
      <c r="M107" s="128">
        <v>96</v>
      </c>
      <c r="N107" s="128">
        <v>5</v>
      </c>
      <c r="O107" s="128">
        <v>0</v>
      </c>
      <c r="P107" s="128">
        <v>23</v>
      </c>
      <c r="Q107" s="128">
        <v>8</v>
      </c>
      <c r="R107" s="128">
        <v>20</v>
      </c>
      <c r="S107" s="128">
        <v>28</v>
      </c>
      <c r="T107" s="128">
        <v>4</v>
      </c>
      <c r="U107" s="128">
        <v>9</v>
      </c>
      <c r="V107" s="128">
        <v>181</v>
      </c>
      <c r="W107" s="128">
        <v>8</v>
      </c>
      <c r="X107" s="128">
        <v>1</v>
      </c>
      <c r="Y107" s="128">
        <v>2</v>
      </c>
      <c r="Z107" s="128">
        <v>11</v>
      </c>
      <c r="AA107" s="128">
        <v>6</v>
      </c>
      <c r="AB107" s="128">
        <v>9</v>
      </c>
      <c r="AC107" s="128">
        <v>6</v>
      </c>
      <c r="AD107" s="128">
        <v>1</v>
      </c>
      <c r="AE107" s="128">
        <v>2</v>
      </c>
      <c r="AF107" s="128">
        <v>1</v>
      </c>
      <c r="AG107" s="128">
        <v>15</v>
      </c>
      <c r="AH107" s="128">
        <v>2</v>
      </c>
      <c r="AI107" s="128">
        <v>16</v>
      </c>
      <c r="AJ107" s="128">
        <v>9</v>
      </c>
      <c r="AK107" s="128">
        <v>6</v>
      </c>
      <c r="AL107" s="128">
        <v>51</v>
      </c>
      <c r="AM107" s="128">
        <v>19</v>
      </c>
      <c r="AN107" s="128">
        <v>4</v>
      </c>
      <c r="AO107" s="128">
        <v>96</v>
      </c>
      <c r="AP107" s="128">
        <v>8</v>
      </c>
      <c r="AQ107" s="128">
        <v>0</v>
      </c>
      <c r="AR107" s="128">
        <v>0</v>
      </c>
      <c r="AS107" s="128">
        <v>1</v>
      </c>
      <c r="AT107" s="128">
        <v>87</v>
      </c>
      <c r="AU107" s="128">
        <v>0</v>
      </c>
      <c r="AV107" s="128">
        <v>93</v>
      </c>
    </row>
    <row r="108" spans="1:48" ht="16.8">
      <c r="A108" s="129" t="s">
        <v>734</v>
      </c>
      <c r="B108" s="128">
        <v>172</v>
      </c>
      <c r="C108" s="128">
        <v>131</v>
      </c>
      <c r="D108" s="128">
        <v>86</v>
      </c>
      <c r="E108" s="128">
        <v>86</v>
      </c>
      <c r="F108" s="128">
        <v>22</v>
      </c>
      <c r="G108" s="128">
        <v>97</v>
      </c>
      <c r="H108" s="128">
        <v>24</v>
      </c>
      <c r="I108" s="128">
        <v>29</v>
      </c>
      <c r="J108" s="128">
        <v>102</v>
      </c>
      <c r="K108" s="128">
        <v>63</v>
      </c>
      <c r="L108" s="128">
        <v>40</v>
      </c>
      <c r="M108" s="128">
        <v>172</v>
      </c>
      <c r="N108" s="128">
        <v>20</v>
      </c>
      <c r="O108" s="128">
        <v>0</v>
      </c>
      <c r="P108" s="128">
        <v>22</v>
      </c>
      <c r="Q108" s="128">
        <v>16</v>
      </c>
      <c r="R108" s="128">
        <v>36</v>
      </c>
      <c r="S108" s="128">
        <v>56</v>
      </c>
      <c r="T108" s="128">
        <v>17</v>
      </c>
      <c r="U108" s="128">
        <v>23</v>
      </c>
      <c r="V108" s="128">
        <v>337</v>
      </c>
      <c r="W108" s="128">
        <v>11</v>
      </c>
      <c r="X108" s="128">
        <v>1</v>
      </c>
      <c r="Y108" s="128">
        <v>3</v>
      </c>
      <c r="Z108" s="128">
        <v>37</v>
      </c>
      <c r="AA108" s="128">
        <v>6</v>
      </c>
      <c r="AB108" s="128">
        <v>8</v>
      </c>
      <c r="AC108" s="128">
        <v>15</v>
      </c>
      <c r="AD108" s="128">
        <v>14</v>
      </c>
      <c r="AE108" s="128">
        <v>6</v>
      </c>
      <c r="AF108" s="128">
        <v>2</v>
      </c>
      <c r="AG108" s="128">
        <v>35</v>
      </c>
      <c r="AH108" s="128">
        <v>5</v>
      </c>
      <c r="AI108" s="128">
        <v>16</v>
      </c>
      <c r="AJ108" s="128">
        <v>10</v>
      </c>
      <c r="AK108" s="128">
        <v>8</v>
      </c>
      <c r="AL108" s="128">
        <v>112</v>
      </c>
      <c r="AM108" s="128">
        <v>19</v>
      </c>
      <c r="AN108" s="128">
        <v>3</v>
      </c>
      <c r="AO108" s="128">
        <v>172</v>
      </c>
      <c r="AP108" s="128">
        <v>10</v>
      </c>
      <c r="AQ108" s="128">
        <v>0</v>
      </c>
      <c r="AR108" s="128">
        <v>0</v>
      </c>
      <c r="AS108" s="128">
        <v>9</v>
      </c>
      <c r="AT108" s="128">
        <v>152</v>
      </c>
      <c r="AU108" s="128">
        <v>0</v>
      </c>
      <c r="AV108" s="128">
        <v>165</v>
      </c>
    </row>
    <row r="109" spans="1:48" ht="16.8">
      <c r="A109" s="129" t="s">
        <v>761</v>
      </c>
      <c r="B109" s="128">
        <v>81</v>
      </c>
      <c r="C109" s="128">
        <v>60</v>
      </c>
      <c r="D109" s="128">
        <v>39</v>
      </c>
      <c r="E109" s="128">
        <v>42</v>
      </c>
      <c r="F109" s="128">
        <v>19</v>
      </c>
      <c r="G109" s="128">
        <v>44</v>
      </c>
      <c r="H109" s="128">
        <v>10</v>
      </c>
      <c r="I109" s="128">
        <v>8</v>
      </c>
      <c r="J109" s="128">
        <v>54</v>
      </c>
      <c r="K109" s="128">
        <v>36</v>
      </c>
      <c r="L109" s="128">
        <v>27</v>
      </c>
      <c r="M109" s="128">
        <v>81</v>
      </c>
      <c r="N109" s="128">
        <v>9</v>
      </c>
      <c r="O109" s="128">
        <v>0</v>
      </c>
      <c r="P109" s="128">
        <v>13</v>
      </c>
      <c r="Q109" s="128">
        <v>10</v>
      </c>
      <c r="R109" s="128">
        <v>16</v>
      </c>
      <c r="S109" s="128">
        <v>21</v>
      </c>
      <c r="T109" s="128">
        <v>7</v>
      </c>
      <c r="U109" s="128">
        <v>14</v>
      </c>
      <c r="V109" s="128">
        <v>171</v>
      </c>
      <c r="W109" s="128">
        <v>2</v>
      </c>
      <c r="X109" s="128">
        <v>0</v>
      </c>
      <c r="Y109" s="128">
        <v>1</v>
      </c>
      <c r="Z109" s="128">
        <v>15</v>
      </c>
      <c r="AA109" s="128">
        <v>3</v>
      </c>
      <c r="AB109" s="128">
        <v>2</v>
      </c>
      <c r="AC109" s="128">
        <v>10</v>
      </c>
      <c r="AD109" s="128">
        <v>5</v>
      </c>
      <c r="AE109" s="128">
        <v>4</v>
      </c>
      <c r="AF109" s="128">
        <v>2</v>
      </c>
      <c r="AG109" s="128">
        <v>14</v>
      </c>
      <c r="AH109" s="128">
        <v>2</v>
      </c>
      <c r="AI109" s="128">
        <v>11</v>
      </c>
      <c r="AJ109" s="128">
        <v>10</v>
      </c>
      <c r="AK109" s="128">
        <v>4</v>
      </c>
      <c r="AL109" s="128">
        <v>64</v>
      </c>
      <c r="AM109" s="128">
        <v>7</v>
      </c>
      <c r="AN109" s="128">
        <v>3</v>
      </c>
      <c r="AO109" s="128">
        <v>81</v>
      </c>
      <c r="AP109" s="128">
        <v>3</v>
      </c>
      <c r="AQ109" s="128">
        <v>0</v>
      </c>
      <c r="AR109" s="128">
        <v>0</v>
      </c>
      <c r="AS109" s="128">
        <v>2</v>
      </c>
      <c r="AT109" s="128">
        <v>72</v>
      </c>
      <c r="AU109" s="128">
        <v>0</v>
      </c>
      <c r="AV109" s="128">
        <v>73</v>
      </c>
    </row>
    <row r="110" spans="1:48" ht="16.8">
      <c r="A110" s="129" t="s">
        <v>762</v>
      </c>
      <c r="B110" s="128">
        <v>77</v>
      </c>
      <c r="C110" s="128">
        <v>58</v>
      </c>
      <c r="D110" s="128">
        <v>38</v>
      </c>
      <c r="E110" s="128">
        <v>39</v>
      </c>
      <c r="F110" s="128">
        <v>14</v>
      </c>
      <c r="G110" s="128">
        <v>55</v>
      </c>
      <c r="H110" s="128">
        <v>5</v>
      </c>
      <c r="I110" s="128">
        <v>3</v>
      </c>
      <c r="J110" s="128">
        <v>46</v>
      </c>
      <c r="K110" s="128">
        <v>35</v>
      </c>
      <c r="L110" s="128">
        <v>20</v>
      </c>
      <c r="M110" s="128">
        <v>77</v>
      </c>
      <c r="N110" s="128">
        <v>5</v>
      </c>
      <c r="O110" s="128">
        <v>0</v>
      </c>
      <c r="P110" s="128">
        <v>8</v>
      </c>
      <c r="Q110" s="128">
        <v>7</v>
      </c>
      <c r="R110" s="128">
        <v>15</v>
      </c>
      <c r="S110" s="128">
        <v>23</v>
      </c>
      <c r="T110" s="128">
        <v>9</v>
      </c>
      <c r="U110" s="128">
        <v>15</v>
      </c>
      <c r="V110" s="128">
        <v>158</v>
      </c>
      <c r="W110" s="128">
        <v>5</v>
      </c>
      <c r="X110" s="128">
        <v>2</v>
      </c>
      <c r="Y110" s="128">
        <v>1</v>
      </c>
      <c r="Z110" s="128">
        <v>12</v>
      </c>
      <c r="AA110" s="128">
        <v>0</v>
      </c>
      <c r="AB110" s="128">
        <v>4</v>
      </c>
      <c r="AC110" s="128">
        <v>3</v>
      </c>
      <c r="AD110" s="128">
        <v>5</v>
      </c>
      <c r="AE110" s="128">
        <v>5</v>
      </c>
      <c r="AF110" s="128">
        <v>0</v>
      </c>
      <c r="AG110" s="128">
        <v>24</v>
      </c>
      <c r="AH110" s="128">
        <v>2</v>
      </c>
      <c r="AI110" s="128">
        <v>5</v>
      </c>
      <c r="AJ110" s="128">
        <v>7</v>
      </c>
      <c r="AK110" s="128">
        <v>5</v>
      </c>
      <c r="AL110" s="128">
        <v>55</v>
      </c>
      <c r="AM110" s="128">
        <v>6</v>
      </c>
      <c r="AN110" s="128">
        <v>2</v>
      </c>
      <c r="AO110" s="128">
        <v>77</v>
      </c>
      <c r="AP110" s="128">
        <v>3</v>
      </c>
      <c r="AQ110" s="128">
        <v>0</v>
      </c>
      <c r="AR110" s="128">
        <v>0</v>
      </c>
      <c r="AS110" s="128">
        <v>2</v>
      </c>
      <c r="AT110" s="128">
        <v>67</v>
      </c>
      <c r="AU110" s="128">
        <v>0</v>
      </c>
      <c r="AV110" s="128">
        <v>72</v>
      </c>
    </row>
    <row r="111" spans="1:48" ht="16.8">
      <c r="A111" s="129" t="s">
        <v>758</v>
      </c>
      <c r="B111" s="128">
        <v>11</v>
      </c>
      <c r="C111" s="128">
        <v>6</v>
      </c>
      <c r="D111" s="128">
        <v>4</v>
      </c>
      <c r="E111" s="128">
        <v>7</v>
      </c>
      <c r="F111" s="128">
        <v>4</v>
      </c>
      <c r="G111" s="128">
        <v>7</v>
      </c>
      <c r="H111" s="128">
        <v>0</v>
      </c>
      <c r="I111" s="128">
        <v>0</v>
      </c>
      <c r="J111" s="128">
        <v>8</v>
      </c>
      <c r="K111" s="128">
        <v>3</v>
      </c>
      <c r="L111" s="128">
        <v>1</v>
      </c>
      <c r="M111" s="128">
        <v>11</v>
      </c>
      <c r="N111" s="128">
        <v>0</v>
      </c>
      <c r="O111" s="128">
        <v>0</v>
      </c>
      <c r="P111" s="128">
        <v>2</v>
      </c>
      <c r="Q111" s="128">
        <v>0</v>
      </c>
      <c r="R111" s="128">
        <v>4</v>
      </c>
      <c r="S111" s="128">
        <v>4</v>
      </c>
      <c r="T111" s="128">
        <v>0</v>
      </c>
      <c r="U111" s="128">
        <v>1</v>
      </c>
      <c r="V111" s="128">
        <v>22</v>
      </c>
      <c r="W111" s="128">
        <v>2</v>
      </c>
      <c r="X111" s="128">
        <v>0</v>
      </c>
      <c r="Y111" s="128">
        <v>0</v>
      </c>
      <c r="Z111" s="128">
        <v>2</v>
      </c>
      <c r="AA111" s="128">
        <v>0</v>
      </c>
      <c r="AB111" s="128">
        <v>0</v>
      </c>
      <c r="AC111" s="128">
        <v>1</v>
      </c>
      <c r="AD111" s="128">
        <v>0</v>
      </c>
      <c r="AE111" s="128">
        <v>1</v>
      </c>
      <c r="AF111" s="128">
        <v>0</v>
      </c>
      <c r="AG111" s="128">
        <v>3</v>
      </c>
      <c r="AH111" s="128">
        <v>0</v>
      </c>
      <c r="AI111" s="128">
        <v>0</v>
      </c>
      <c r="AJ111" s="128">
        <v>2</v>
      </c>
      <c r="AK111" s="128">
        <v>2</v>
      </c>
      <c r="AL111" s="128">
        <v>6</v>
      </c>
      <c r="AM111" s="128">
        <v>1</v>
      </c>
      <c r="AN111" s="128">
        <v>2</v>
      </c>
      <c r="AO111" s="128">
        <v>11</v>
      </c>
      <c r="AP111" s="128">
        <v>1</v>
      </c>
      <c r="AQ111" s="128">
        <v>0</v>
      </c>
      <c r="AR111" s="128">
        <v>0</v>
      </c>
      <c r="AS111" s="128">
        <v>0</v>
      </c>
      <c r="AT111" s="128">
        <v>8</v>
      </c>
      <c r="AU111" s="128">
        <v>0</v>
      </c>
      <c r="AV111" s="128">
        <v>11</v>
      </c>
    </row>
    <row r="112" spans="1:48" ht="16.8">
      <c r="A112" s="129" t="s">
        <v>760</v>
      </c>
      <c r="B112" s="128">
        <v>139</v>
      </c>
      <c r="C112" s="128">
        <v>106</v>
      </c>
      <c r="D112" s="128">
        <v>72</v>
      </c>
      <c r="E112" s="128">
        <v>67</v>
      </c>
      <c r="F112" s="128">
        <v>33</v>
      </c>
      <c r="G112" s="128">
        <v>76</v>
      </c>
      <c r="H112" s="128">
        <v>17</v>
      </c>
      <c r="I112" s="128">
        <v>13</v>
      </c>
      <c r="J112" s="128">
        <v>81</v>
      </c>
      <c r="K112" s="128">
        <v>61</v>
      </c>
      <c r="L112" s="128">
        <v>33</v>
      </c>
      <c r="M112" s="128">
        <v>139</v>
      </c>
      <c r="N112" s="128">
        <v>18</v>
      </c>
      <c r="O112" s="128">
        <v>5</v>
      </c>
      <c r="P112" s="128">
        <v>20</v>
      </c>
      <c r="Q112" s="128">
        <v>13</v>
      </c>
      <c r="R112" s="128">
        <v>21</v>
      </c>
      <c r="S112" s="128">
        <v>44</v>
      </c>
      <c r="T112" s="128">
        <v>9</v>
      </c>
      <c r="U112" s="128">
        <v>31</v>
      </c>
      <c r="V112" s="128">
        <v>281</v>
      </c>
      <c r="W112" s="128">
        <v>7</v>
      </c>
      <c r="X112" s="128">
        <v>3</v>
      </c>
      <c r="Y112" s="128">
        <v>1</v>
      </c>
      <c r="Z112" s="128">
        <v>21</v>
      </c>
      <c r="AA112" s="128">
        <v>2</v>
      </c>
      <c r="AB112" s="128">
        <v>10</v>
      </c>
      <c r="AC112" s="128">
        <v>13</v>
      </c>
      <c r="AD112" s="128">
        <v>6</v>
      </c>
      <c r="AE112" s="128">
        <v>7</v>
      </c>
      <c r="AF112" s="128">
        <v>4</v>
      </c>
      <c r="AG112" s="128">
        <v>36</v>
      </c>
      <c r="AH112" s="128">
        <v>3</v>
      </c>
      <c r="AI112" s="128">
        <v>12</v>
      </c>
      <c r="AJ112" s="128">
        <v>12</v>
      </c>
      <c r="AK112" s="128">
        <v>7</v>
      </c>
      <c r="AL112" s="128">
        <v>104</v>
      </c>
      <c r="AM112" s="128">
        <v>8</v>
      </c>
      <c r="AN112" s="128">
        <v>3</v>
      </c>
      <c r="AO112" s="128">
        <v>139</v>
      </c>
      <c r="AP112" s="128">
        <v>4</v>
      </c>
      <c r="AQ112" s="128">
        <v>0</v>
      </c>
      <c r="AR112" s="128">
        <v>0</v>
      </c>
      <c r="AS112" s="128">
        <v>5</v>
      </c>
      <c r="AT112" s="128">
        <v>127</v>
      </c>
      <c r="AU112" s="128">
        <v>0</v>
      </c>
      <c r="AV112" s="128">
        <v>133</v>
      </c>
    </row>
    <row r="113" spans="1:48" ht="16.8">
      <c r="A113" s="129" t="s">
        <v>746</v>
      </c>
      <c r="B113" s="128">
        <v>200</v>
      </c>
      <c r="C113" s="128">
        <v>157</v>
      </c>
      <c r="D113" s="128">
        <v>97</v>
      </c>
      <c r="E113" s="128">
        <v>103</v>
      </c>
      <c r="F113" s="128">
        <v>33</v>
      </c>
      <c r="G113" s="128">
        <v>96</v>
      </c>
      <c r="H113" s="128">
        <v>35</v>
      </c>
      <c r="I113" s="128">
        <v>36</v>
      </c>
      <c r="J113" s="128">
        <v>122</v>
      </c>
      <c r="K113" s="128">
        <v>82</v>
      </c>
      <c r="L113" s="128">
        <v>45</v>
      </c>
      <c r="M113" s="128">
        <v>200</v>
      </c>
      <c r="N113" s="128">
        <v>40</v>
      </c>
      <c r="O113" s="128">
        <v>0</v>
      </c>
      <c r="P113" s="128">
        <v>17</v>
      </c>
      <c r="Q113" s="128">
        <v>18</v>
      </c>
      <c r="R113" s="128">
        <v>23</v>
      </c>
      <c r="S113" s="128">
        <v>96</v>
      </c>
      <c r="T113" s="128">
        <v>10</v>
      </c>
      <c r="U113" s="128">
        <v>34</v>
      </c>
      <c r="V113" s="128">
        <v>404</v>
      </c>
      <c r="W113" s="128">
        <v>23</v>
      </c>
      <c r="X113" s="128">
        <v>2</v>
      </c>
      <c r="Y113" s="128">
        <v>2</v>
      </c>
      <c r="Z113" s="128">
        <v>20</v>
      </c>
      <c r="AA113" s="128">
        <v>5</v>
      </c>
      <c r="AB113" s="128">
        <v>8</v>
      </c>
      <c r="AC113" s="128">
        <v>13</v>
      </c>
      <c r="AD113" s="128">
        <v>21</v>
      </c>
      <c r="AE113" s="128">
        <v>8</v>
      </c>
      <c r="AF113" s="128">
        <v>5</v>
      </c>
      <c r="AG113" s="128">
        <v>49</v>
      </c>
      <c r="AH113" s="128">
        <v>3</v>
      </c>
      <c r="AI113" s="128">
        <v>18</v>
      </c>
      <c r="AJ113" s="128">
        <v>18</v>
      </c>
      <c r="AK113" s="128">
        <v>13</v>
      </c>
      <c r="AL113" s="128">
        <v>137</v>
      </c>
      <c r="AM113" s="128">
        <v>4</v>
      </c>
      <c r="AN113" s="128">
        <v>17</v>
      </c>
      <c r="AO113" s="128">
        <v>200</v>
      </c>
      <c r="AP113" s="128">
        <v>17</v>
      </c>
      <c r="AQ113" s="128">
        <v>0</v>
      </c>
      <c r="AR113" s="128">
        <v>0</v>
      </c>
      <c r="AS113" s="128">
        <v>9</v>
      </c>
      <c r="AT113" s="128">
        <v>165</v>
      </c>
      <c r="AU113" s="128">
        <v>0</v>
      </c>
      <c r="AV113" s="128">
        <v>192</v>
      </c>
    </row>
    <row r="114" spans="1:48" ht="16.8">
      <c r="A114" s="129" t="s">
        <v>754</v>
      </c>
      <c r="B114" s="128">
        <v>142</v>
      </c>
      <c r="C114" s="128">
        <v>104</v>
      </c>
      <c r="D114" s="128">
        <v>80</v>
      </c>
      <c r="E114" s="128">
        <v>62</v>
      </c>
      <c r="F114" s="128">
        <v>28</v>
      </c>
      <c r="G114" s="128">
        <v>70</v>
      </c>
      <c r="H114" s="128">
        <v>21</v>
      </c>
      <c r="I114" s="128">
        <v>23</v>
      </c>
      <c r="J114" s="128">
        <v>97</v>
      </c>
      <c r="K114" s="128">
        <v>41</v>
      </c>
      <c r="L114" s="128">
        <v>21</v>
      </c>
      <c r="M114" s="128">
        <v>142</v>
      </c>
      <c r="N114" s="128">
        <v>15</v>
      </c>
      <c r="O114" s="128">
        <v>0</v>
      </c>
      <c r="P114" s="128">
        <v>28</v>
      </c>
      <c r="Q114" s="128">
        <v>16</v>
      </c>
      <c r="R114" s="128">
        <v>33</v>
      </c>
      <c r="S114" s="128">
        <v>45</v>
      </c>
      <c r="T114" s="128">
        <v>7</v>
      </c>
      <c r="U114" s="128">
        <v>12</v>
      </c>
      <c r="V114" s="128">
        <v>280</v>
      </c>
      <c r="W114" s="128">
        <v>13</v>
      </c>
      <c r="X114" s="128">
        <v>4</v>
      </c>
      <c r="Y114" s="128">
        <v>1</v>
      </c>
      <c r="Z114" s="128">
        <v>21</v>
      </c>
      <c r="AA114" s="128">
        <v>2</v>
      </c>
      <c r="AB114" s="128">
        <v>7</v>
      </c>
      <c r="AC114" s="128">
        <v>11</v>
      </c>
      <c r="AD114" s="128">
        <v>7</v>
      </c>
      <c r="AE114" s="128">
        <v>8</v>
      </c>
      <c r="AF114" s="128">
        <v>2</v>
      </c>
      <c r="AG114" s="128">
        <v>28</v>
      </c>
      <c r="AH114" s="128">
        <v>2</v>
      </c>
      <c r="AI114" s="128">
        <v>14</v>
      </c>
      <c r="AJ114" s="128">
        <v>15</v>
      </c>
      <c r="AK114" s="128">
        <v>13</v>
      </c>
      <c r="AL114" s="128">
        <v>88</v>
      </c>
      <c r="AM114" s="128">
        <v>13</v>
      </c>
      <c r="AN114" s="128">
        <v>6</v>
      </c>
      <c r="AO114" s="128">
        <v>142</v>
      </c>
      <c r="AP114" s="128">
        <v>6</v>
      </c>
      <c r="AQ114" s="128">
        <v>0</v>
      </c>
      <c r="AR114" s="128">
        <v>0</v>
      </c>
      <c r="AS114" s="128">
        <v>7</v>
      </c>
      <c r="AT114" s="128">
        <v>123</v>
      </c>
      <c r="AU114" s="128">
        <v>0</v>
      </c>
      <c r="AV114" s="128">
        <v>132</v>
      </c>
    </row>
    <row r="115" spans="1:48" ht="16.8">
      <c r="A115" s="129" t="s">
        <v>737</v>
      </c>
      <c r="B115" s="128">
        <v>110</v>
      </c>
      <c r="C115" s="128">
        <v>86</v>
      </c>
      <c r="D115" s="128">
        <v>55</v>
      </c>
      <c r="E115" s="128">
        <v>55</v>
      </c>
      <c r="F115" s="128">
        <v>28</v>
      </c>
      <c r="G115" s="128">
        <v>57</v>
      </c>
      <c r="H115" s="128">
        <v>10</v>
      </c>
      <c r="I115" s="128">
        <v>15</v>
      </c>
      <c r="J115" s="128">
        <v>79</v>
      </c>
      <c r="K115" s="128">
        <v>41</v>
      </c>
      <c r="L115" s="128">
        <v>19</v>
      </c>
      <c r="M115" s="128">
        <v>110</v>
      </c>
      <c r="N115" s="128">
        <v>15</v>
      </c>
      <c r="O115" s="128">
        <v>0</v>
      </c>
      <c r="P115" s="128">
        <v>15</v>
      </c>
      <c r="Q115" s="128">
        <v>15</v>
      </c>
      <c r="R115" s="128">
        <v>22</v>
      </c>
      <c r="S115" s="128">
        <v>39</v>
      </c>
      <c r="T115" s="128">
        <v>6</v>
      </c>
      <c r="U115" s="128">
        <v>13</v>
      </c>
      <c r="V115" s="128">
        <v>230</v>
      </c>
      <c r="W115" s="128">
        <v>13</v>
      </c>
      <c r="X115" s="128">
        <v>5</v>
      </c>
      <c r="Y115" s="128">
        <v>0</v>
      </c>
      <c r="Z115" s="128">
        <v>19</v>
      </c>
      <c r="AA115" s="128">
        <v>3</v>
      </c>
      <c r="AB115" s="128">
        <v>4</v>
      </c>
      <c r="AC115" s="128">
        <v>5</v>
      </c>
      <c r="AD115" s="128">
        <v>5</v>
      </c>
      <c r="AE115" s="128">
        <v>2</v>
      </c>
      <c r="AF115" s="128">
        <v>3</v>
      </c>
      <c r="AG115" s="128">
        <v>18</v>
      </c>
      <c r="AH115" s="128">
        <v>3</v>
      </c>
      <c r="AI115" s="128">
        <v>15</v>
      </c>
      <c r="AJ115" s="128">
        <v>11</v>
      </c>
      <c r="AK115" s="128">
        <v>7</v>
      </c>
      <c r="AL115" s="128">
        <v>79</v>
      </c>
      <c r="AM115" s="128">
        <v>9</v>
      </c>
      <c r="AN115" s="128">
        <v>4</v>
      </c>
      <c r="AO115" s="128">
        <v>110</v>
      </c>
      <c r="AP115" s="128">
        <v>8</v>
      </c>
      <c r="AQ115" s="128">
        <v>0</v>
      </c>
      <c r="AR115" s="128">
        <v>0</v>
      </c>
      <c r="AS115" s="128">
        <v>8</v>
      </c>
      <c r="AT115" s="128">
        <v>91</v>
      </c>
      <c r="AU115" s="128">
        <v>0</v>
      </c>
      <c r="AV115" s="128">
        <v>106</v>
      </c>
    </row>
    <row r="116" spans="1:48" ht="16.8">
      <c r="A116" s="129" t="s">
        <v>750</v>
      </c>
      <c r="B116" s="128">
        <v>246</v>
      </c>
      <c r="C116" s="128">
        <v>198</v>
      </c>
      <c r="D116" s="128">
        <v>112</v>
      </c>
      <c r="E116" s="128">
        <v>134</v>
      </c>
      <c r="F116" s="128">
        <v>46</v>
      </c>
      <c r="G116" s="128">
        <v>146</v>
      </c>
      <c r="H116" s="128">
        <v>29</v>
      </c>
      <c r="I116" s="128">
        <v>25</v>
      </c>
      <c r="J116" s="128">
        <v>155</v>
      </c>
      <c r="K116" s="128">
        <v>88</v>
      </c>
      <c r="L116" s="128">
        <v>39</v>
      </c>
      <c r="M116" s="128">
        <v>246</v>
      </c>
      <c r="N116" s="128">
        <v>24</v>
      </c>
      <c r="O116" s="128">
        <v>0</v>
      </c>
      <c r="P116" s="128">
        <v>17</v>
      </c>
      <c r="Q116" s="128">
        <v>12</v>
      </c>
      <c r="R116" s="128">
        <v>38</v>
      </c>
      <c r="S116" s="128">
        <v>85</v>
      </c>
      <c r="T116" s="128">
        <v>25</v>
      </c>
      <c r="U116" s="128">
        <v>67</v>
      </c>
      <c r="V116" s="128">
        <v>489</v>
      </c>
      <c r="W116" s="128">
        <v>38</v>
      </c>
      <c r="X116" s="128">
        <v>1</v>
      </c>
      <c r="Y116" s="128">
        <v>0</v>
      </c>
      <c r="Z116" s="128">
        <v>38</v>
      </c>
      <c r="AA116" s="128">
        <v>3</v>
      </c>
      <c r="AB116" s="128">
        <v>14</v>
      </c>
      <c r="AC116" s="128">
        <v>15</v>
      </c>
      <c r="AD116" s="128">
        <v>26</v>
      </c>
      <c r="AE116" s="128">
        <v>6</v>
      </c>
      <c r="AF116" s="128">
        <v>2</v>
      </c>
      <c r="AG116" s="128">
        <v>58</v>
      </c>
      <c r="AH116" s="128">
        <v>2</v>
      </c>
      <c r="AI116" s="128">
        <v>18</v>
      </c>
      <c r="AJ116" s="128">
        <v>18</v>
      </c>
      <c r="AK116" s="128">
        <v>21</v>
      </c>
      <c r="AL116" s="128">
        <v>87</v>
      </c>
      <c r="AM116" s="128">
        <v>81</v>
      </c>
      <c r="AN116" s="128">
        <v>21</v>
      </c>
      <c r="AO116" s="128">
        <v>246</v>
      </c>
      <c r="AP116" s="128">
        <v>13</v>
      </c>
      <c r="AQ116" s="128">
        <v>0</v>
      </c>
      <c r="AR116" s="128">
        <v>0</v>
      </c>
      <c r="AS116" s="128">
        <v>7</v>
      </c>
      <c r="AT116" s="128">
        <v>215</v>
      </c>
      <c r="AU116" s="128">
        <v>0</v>
      </c>
      <c r="AV116" s="128">
        <v>232</v>
      </c>
    </row>
    <row r="117" spans="1:48" ht="16.8">
      <c r="A117" s="129" t="s">
        <v>735</v>
      </c>
      <c r="B117" s="128">
        <v>559</v>
      </c>
      <c r="C117" s="128">
        <v>444</v>
      </c>
      <c r="D117" s="128">
        <v>262</v>
      </c>
      <c r="E117" s="128">
        <v>297</v>
      </c>
      <c r="F117" s="128">
        <v>108</v>
      </c>
      <c r="G117" s="128">
        <v>325</v>
      </c>
      <c r="H117" s="128">
        <v>66</v>
      </c>
      <c r="I117" s="128">
        <v>60</v>
      </c>
      <c r="J117" s="128">
        <v>368</v>
      </c>
      <c r="K117" s="128">
        <v>194</v>
      </c>
      <c r="L117" s="128">
        <v>100</v>
      </c>
      <c r="M117" s="128">
        <v>559</v>
      </c>
      <c r="N117" s="128">
        <v>63</v>
      </c>
      <c r="O117" s="128">
        <v>297</v>
      </c>
      <c r="P117" s="128">
        <v>52</v>
      </c>
      <c r="Q117" s="128">
        <v>32</v>
      </c>
      <c r="R117" s="128">
        <v>103</v>
      </c>
      <c r="S117" s="128">
        <v>225</v>
      </c>
      <c r="T117" s="128">
        <v>36</v>
      </c>
      <c r="U117" s="128">
        <v>104</v>
      </c>
      <c r="V117" s="128">
        <v>1121</v>
      </c>
      <c r="W117" s="128">
        <v>22</v>
      </c>
      <c r="X117" s="128">
        <v>8</v>
      </c>
      <c r="Y117" s="128">
        <v>1</v>
      </c>
      <c r="Z117" s="128">
        <v>88</v>
      </c>
      <c r="AA117" s="128">
        <v>13</v>
      </c>
      <c r="AB117" s="128">
        <v>20</v>
      </c>
      <c r="AC117" s="128">
        <v>60</v>
      </c>
      <c r="AD117" s="128">
        <v>27</v>
      </c>
      <c r="AE117" s="128">
        <v>23</v>
      </c>
      <c r="AF117" s="128">
        <v>10</v>
      </c>
      <c r="AG117" s="128">
        <v>149</v>
      </c>
      <c r="AH117" s="128">
        <v>5</v>
      </c>
      <c r="AI117" s="128">
        <v>46</v>
      </c>
      <c r="AJ117" s="128">
        <v>72</v>
      </c>
      <c r="AK117" s="128">
        <v>35</v>
      </c>
      <c r="AL117" s="128">
        <v>323</v>
      </c>
      <c r="AM117" s="128">
        <v>91</v>
      </c>
      <c r="AN117" s="128">
        <v>25</v>
      </c>
      <c r="AO117" s="128">
        <v>559</v>
      </c>
      <c r="AP117" s="128">
        <v>32</v>
      </c>
      <c r="AQ117" s="128">
        <v>0</v>
      </c>
      <c r="AR117" s="128">
        <v>0</v>
      </c>
      <c r="AS117" s="128">
        <v>21</v>
      </c>
      <c r="AT117" s="128">
        <v>481</v>
      </c>
      <c r="AU117" s="128">
        <v>0</v>
      </c>
      <c r="AV117" s="128">
        <v>522</v>
      </c>
    </row>
    <row r="118" spans="1:48" ht="16.8">
      <c r="A118" s="129" t="s">
        <v>748</v>
      </c>
      <c r="B118" s="128">
        <v>226</v>
      </c>
      <c r="C118" s="128">
        <v>166</v>
      </c>
      <c r="D118" s="128">
        <v>99</v>
      </c>
      <c r="E118" s="128">
        <v>127</v>
      </c>
      <c r="F118" s="128">
        <v>51</v>
      </c>
      <c r="G118" s="128">
        <v>116</v>
      </c>
      <c r="H118" s="128">
        <v>35</v>
      </c>
      <c r="I118" s="128">
        <v>24</v>
      </c>
      <c r="J118" s="128">
        <v>161</v>
      </c>
      <c r="K118" s="128">
        <v>58</v>
      </c>
      <c r="L118" s="128">
        <v>31</v>
      </c>
      <c r="M118" s="128">
        <v>226</v>
      </c>
      <c r="N118" s="128">
        <v>14</v>
      </c>
      <c r="O118" s="128">
        <v>15</v>
      </c>
      <c r="P118" s="128">
        <v>30</v>
      </c>
      <c r="Q118" s="128">
        <v>20</v>
      </c>
      <c r="R118" s="128">
        <v>31</v>
      </c>
      <c r="S118" s="128">
        <v>80</v>
      </c>
      <c r="T118" s="128">
        <v>23</v>
      </c>
      <c r="U118" s="128">
        <v>35</v>
      </c>
      <c r="V118" s="128">
        <v>445</v>
      </c>
      <c r="W118" s="128">
        <v>10</v>
      </c>
      <c r="X118" s="128">
        <v>5</v>
      </c>
      <c r="Y118" s="128">
        <v>2</v>
      </c>
      <c r="Z118" s="128">
        <v>29</v>
      </c>
      <c r="AA118" s="128">
        <v>8</v>
      </c>
      <c r="AB118" s="128">
        <v>11</v>
      </c>
      <c r="AC118" s="128">
        <v>35</v>
      </c>
      <c r="AD118" s="128">
        <v>6</v>
      </c>
      <c r="AE118" s="128">
        <v>4</v>
      </c>
      <c r="AF118" s="128">
        <v>4</v>
      </c>
      <c r="AG118" s="128">
        <v>52</v>
      </c>
      <c r="AH118" s="128">
        <v>2</v>
      </c>
      <c r="AI118" s="128">
        <v>22</v>
      </c>
      <c r="AJ118" s="128">
        <v>19</v>
      </c>
      <c r="AK118" s="128">
        <v>0</v>
      </c>
      <c r="AL118" s="128">
        <v>121</v>
      </c>
      <c r="AM118" s="128">
        <v>39</v>
      </c>
      <c r="AN118" s="128">
        <v>16</v>
      </c>
      <c r="AO118" s="128">
        <v>226</v>
      </c>
      <c r="AP118" s="128">
        <v>21</v>
      </c>
      <c r="AQ118" s="128">
        <v>0</v>
      </c>
      <c r="AR118" s="128">
        <v>0</v>
      </c>
      <c r="AS118" s="128">
        <v>7</v>
      </c>
      <c r="AT118" s="128">
        <v>189</v>
      </c>
      <c r="AU118" s="128">
        <v>0</v>
      </c>
      <c r="AV118" s="128">
        <v>212</v>
      </c>
    </row>
    <row r="119" spans="1:48" ht="16.8">
      <c r="A119" s="129" t="s">
        <v>736</v>
      </c>
      <c r="B119" s="128">
        <v>405</v>
      </c>
      <c r="C119" s="128">
        <v>311</v>
      </c>
      <c r="D119" s="128">
        <v>202</v>
      </c>
      <c r="E119" s="128">
        <v>203</v>
      </c>
      <c r="F119" s="128">
        <v>91</v>
      </c>
      <c r="G119" s="128">
        <v>196</v>
      </c>
      <c r="H119" s="128">
        <v>67</v>
      </c>
      <c r="I119" s="128">
        <v>51</v>
      </c>
      <c r="J119" s="128">
        <v>218</v>
      </c>
      <c r="K119" s="128">
        <v>176</v>
      </c>
      <c r="L119" s="128">
        <v>108</v>
      </c>
      <c r="M119" s="128">
        <v>405</v>
      </c>
      <c r="N119" s="128">
        <v>54</v>
      </c>
      <c r="O119" s="128">
        <v>0</v>
      </c>
      <c r="P119" s="128">
        <v>41</v>
      </c>
      <c r="Q119" s="128">
        <v>25</v>
      </c>
      <c r="R119" s="128">
        <v>79</v>
      </c>
      <c r="S119" s="128">
        <v>149</v>
      </c>
      <c r="T119" s="128">
        <v>23</v>
      </c>
      <c r="U119" s="128">
        <v>88</v>
      </c>
      <c r="V119" s="128">
        <v>799</v>
      </c>
      <c r="W119" s="128">
        <v>18</v>
      </c>
      <c r="X119" s="128">
        <v>4</v>
      </c>
      <c r="Y119" s="128">
        <v>1</v>
      </c>
      <c r="Z119" s="128">
        <v>63</v>
      </c>
      <c r="AA119" s="128">
        <v>7</v>
      </c>
      <c r="AB119" s="128">
        <v>29</v>
      </c>
      <c r="AC119" s="128">
        <v>31</v>
      </c>
      <c r="AD119" s="128">
        <v>28</v>
      </c>
      <c r="AE119" s="128">
        <v>19</v>
      </c>
      <c r="AF119" s="128">
        <v>8</v>
      </c>
      <c r="AG119" s="128">
        <v>86</v>
      </c>
      <c r="AH119" s="128">
        <v>7</v>
      </c>
      <c r="AI119" s="128">
        <v>44</v>
      </c>
      <c r="AJ119" s="128">
        <v>53</v>
      </c>
      <c r="AK119" s="128">
        <v>18</v>
      </c>
      <c r="AL119" s="128">
        <v>282</v>
      </c>
      <c r="AM119" s="128">
        <v>37</v>
      </c>
      <c r="AN119" s="128">
        <v>14</v>
      </c>
      <c r="AO119" s="128">
        <v>405</v>
      </c>
      <c r="AP119" s="128">
        <v>21</v>
      </c>
      <c r="AQ119" s="128">
        <v>0</v>
      </c>
      <c r="AR119" s="128">
        <v>0</v>
      </c>
      <c r="AS119" s="128">
        <v>13</v>
      </c>
      <c r="AT119" s="128">
        <v>354</v>
      </c>
      <c r="AU119" s="128">
        <v>0</v>
      </c>
      <c r="AV119" s="128">
        <v>389</v>
      </c>
    </row>
    <row r="120" spans="1:48" ht="16.8">
      <c r="A120" s="129" t="s">
        <v>740</v>
      </c>
      <c r="B120" s="128">
        <v>370</v>
      </c>
      <c r="C120" s="128">
        <v>294</v>
      </c>
      <c r="D120" s="128">
        <v>190</v>
      </c>
      <c r="E120" s="128">
        <v>180</v>
      </c>
      <c r="F120" s="128">
        <v>91</v>
      </c>
      <c r="G120" s="128">
        <v>186</v>
      </c>
      <c r="H120" s="128">
        <v>47</v>
      </c>
      <c r="I120" s="128">
        <v>46</v>
      </c>
      <c r="J120" s="128">
        <v>239</v>
      </c>
      <c r="K120" s="128">
        <v>116</v>
      </c>
      <c r="L120" s="128">
        <v>46</v>
      </c>
      <c r="M120" s="128">
        <v>370</v>
      </c>
      <c r="N120" s="128">
        <v>38</v>
      </c>
      <c r="O120" s="128">
        <v>71</v>
      </c>
      <c r="P120" s="128">
        <v>29</v>
      </c>
      <c r="Q120" s="128">
        <v>26</v>
      </c>
      <c r="R120" s="128">
        <v>67</v>
      </c>
      <c r="S120" s="128">
        <v>168</v>
      </c>
      <c r="T120" s="128">
        <v>31</v>
      </c>
      <c r="U120" s="128">
        <v>46</v>
      </c>
      <c r="V120" s="128">
        <v>725</v>
      </c>
      <c r="W120" s="128">
        <v>27</v>
      </c>
      <c r="X120" s="128">
        <v>2</v>
      </c>
      <c r="Y120" s="128">
        <v>1</v>
      </c>
      <c r="Z120" s="128">
        <v>69</v>
      </c>
      <c r="AA120" s="128">
        <v>6</v>
      </c>
      <c r="AB120" s="128">
        <v>21</v>
      </c>
      <c r="AC120" s="128">
        <v>38</v>
      </c>
      <c r="AD120" s="128">
        <v>22</v>
      </c>
      <c r="AE120" s="128">
        <v>11</v>
      </c>
      <c r="AF120" s="128">
        <v>11</v>
      </c>
      <c r="AG120" s="128">
        <v>85</v>
      </c>
      <c r="AH120" s="128">
        <v>3</v>
      </c>
      <c r="AI120" s="128">
        <v>29</v>
      </c>
      <c r="AJ120" s="128">
        <v>39</v>
      </c>
      <c r="AK120" s="128">
        <v>20</v>
      </c>
      <c r="AL120" s="128">
        <v>207</v>
      </c>
      <c r="AM120" s="128">
        <v>68</v>
      </c>
      <c r="AN120" s="128">
        <v>12</v>
      </c>
      <c r="AO120" s="128">
        <v>370</v>
      </c>
      <c r="AP120" s="128">
        <v>19</v>
      </c>
      <c r="AQ120" s="128">
        <v>0</v>
      </c>
      <c r="AR120" s="128">
        <v>0</v>
      </c>
      <c r="AS120" s="128">
        <v>9</v>
      </c>
      <c r="AT120" s="128">
        <v>325</v>
      </c>
      <c r="AU120" s="128">
        <v>0</v>
      </c>
      <c r="AV120" s="128">
        <v>350</v>
      </c>
    </row>
    <row r="121" spans="1:48" ht="16.8">
      <c r="A121" s="129" t="s">
        <v>742</v>
      </c>
      <c r="B121" s="128">
        <v>197</v>
      </c>
      <c r="C121" s="128">
        <v>147</v>
      </c>
      <c r="D121" s="128">
        <v>99</v>
      </c>
      <c r="E121" s="128">
        <v>98</v>
      </c>
      <c r="F121" s="128">
        <v>51</v>
      </c>
      <c r="G121" s="128">
        <v>93</v>
      </c>
      <c r="H121" s="128">
        <v>29</v>
      </c>
      <c r="I121" s="128">
        <v>24</v>
      </c>
      <c r="J121" s="128">
        <v>141</v>
      </c>
      <c r="K121" s="128">
        <v>51</v>
      </c>
      <c r="L121" s="128">
        <v>23</v>
      </c>
      <c r="M121" s="128">
        <v>197</v>
      </c>
      <c r="N121" s="128">
        <v>17</v>
      </c>
      <c r="O121" s="128">
        <v>0</v>
      </c>
      <c r="P121" s="128">
        <v>11</v>
      </c>
      <c r="Q121" s="128">
        <v>13</v>
      </c>
      <c r="R121" s="128">
        <v>37</v>
      </c>
      <c r="S121" s="128">
        <v>86</v>
      </c>
      <c r="T121" s="128">
        <v>16</v>
      </c>
      <c r="U121" s="128">
        <v>31</v>
      </c>
      <c r="V121" s="128">
        <v>389</v>
      </c>
      <c r="W121" s="128">
        <v>19</v>
      </c>
      <c r="X121" s="128">
        <v>1</v>
      </c>
      <c r="Y121" s="128">
        <v>0</v>
      </c>
      <c r="Z121" s="128">
        <v>33</v>
      </c>
      <c r="AA121" s="128">
        <v>3</v>
      </c>
      <c r="AB121" s="128">
        <v>15</v>
      </c>
      <c r="AC121" s="128">
        <v>8</v>
      </c>
      <c r="AD121" s="128">
        <v>20</v>
      </c>
      <c r="AE121" s="128">
        <v>8</v>
      </c>
      <c r="AF121" s="128">
        <v>3</v>
      </c>
      <c r="AG121" s="128">
        <v>51</v>
      </c>
      <c r="AH121" s="128">
        <v>0</v>
      </c>
      <c r="AI121" s="128">
        <v>13</v>
      </c>
      <c r="AJ121" s="128">
        <v>15</v>
      </c>
      <c r="AK121" s="128">
        <v>8</v>
      </c>
      <c r="AL121" s="128">
        <v>106</v>
      </c>
      <c r="AM121" s="128">
        <v>28</v>
      </c>
      <c r="AN121" s="128">
        <v>17</v>
      </c>
      <c r="AO121" s="128">
        <v>197</v>
      </c>
      <c r="AP121" s="128">
        <v>9</v>
      </c>
      <c r="AQ121" s="128">
        <v>0</v>
      </c>
      <c r="AR121" s="128">
        <v>0</v>
      </c>
      <c r="AS121" s="128">
        <v>8</v>
      </c>
      <c r="AT121" s="128">
        <v>168</v>
      </c>
      <c r="AU121" s="128">
        <v>0</v>
      </c>
      <c r="AV121" s="128">
        <v>189</v>
      </c>
    </row>
    <row r="122" spans="1:48" ht="16.8">
      <c r="A122" s="129" t="s">
        <v>739</v>
      </c>
      <c r="B122" s="128">
        <v>122</v>
      </c>
      <c r="C122" s="128">
        <v>85</v>
      </c>
      <c r="D122" s="128">
        <v>66</v>
      </c>
      <c r="E122" s="128">
        <v>56</v>
      </c>
      <c r="F122" s="128">
        <v>33</v>
      </c>
      <c r="G122" s="128">
        <v>61</v>
      </c>
      <c r="H122" s="128">
        <v>16</v>
      </c>
      <c r="I122" s="128">
        <v>12</v>
      </c>
      <c r="J122" s="128">
        <v>85</v>
      </c>
      <c r="K122" s="128">
        <v>36</v>
      </c>
      <c r="L122" s="128">
        <v>16</v>
      </c>
      <c r="M122" s="128">
        <v>122</v>
      </c>
      <c r="N122" s="128">
        <v>16</v>
      </c>
      <c r="O122" s="128">
        <v>0</v>
      </c>
      <c r="P122" s="128">
        <v>17</v>
      </c>
      <c r="Q122" s="128">
        <v>8</v>
      </c>
      <c r="R122" s="128">
        <v>23</v>
      </c>
      <c r="S122" s="128">
        <v>53</v>
      </c>
      <c r="T122" s="128">
        <v>4</v>
      </c>
      <c r="U122" s="128">
        <v>15</v>
      </c>
      <c r="V122" s="128">
        <v>243</v>
      </c>
      <c r="W122" s="128">
        <v>15</v>
      </c>
      <c r="X122" s="128">
        <v>0</v>
      </c>
      <c r="Y122" s="128">
        <v>2</v>
      </c>
      <c r="Z122" s="128">
        <v>17</v>
      </c>
      <c r="AA122" s="128">
        <v>1</v>
      </c>
      <c r="AB122" s="128">
        <v>8</v>
      </c>
      <c r="AC122" s="128">
        <v>6</v>
      </c>
      <c r="AD122" s="128">
        <v>8</v>
      </c>
      <c r="AE122" s="128">
        <v>4</v>
      </c>
      <c r="AF122" s="128">
        <v>4</v>
      </c>
      <c r="AG122" s="128">
        <v>23</v>
      </c>
      <c r="AH122" s="128">
        <v>3</v>
      </c>
      <c r="AI122" s="128">
        <v>17</v>
      </c>
      <c r="AJ122" s="128">
        <v>10</v>
      </c>
      <c r="AK122" s="128">
        <v>11</v>
      </c>
      <c r="AL122" s="128">
        <v>70</v>
      </c>
      <c r="AM122" s="128">
        <v>21</v>
      </c>
      <c r="AN122" s="128">
        <v>8</v>
      </c>
      <c r="AO122" s="128">
        <v>122</v>
      </c>
      <c r="AP122" s="128">
        <v>14</v>
      </c>
      <c r="AQ122" s="128">
        <v>0</v>
      </c>
      <c r="AR122" s="128">
        <v>0</v>
      </c>
      <c r="AS122" s="128">
        <v>7</v>
      </c>
      <c r="AT122" s="128">
        <v>93</v>
      </c>
      <c r="AU122" s="128">
        <v>0</v>
      </c>
      <c r="AV122" s="128">
        <v>113</v>
      </c>
    </row>
    <row r="123" spans="1:48" ht="16.8">
      <c r="A123" s="129" t="s">
        <v>757</v>
      </c>
      <c r="B123" s="128">
        <v>225</v>
      </c>
      <c r="C123" s="128">
        <v>170</v>
      </c>
      <c r="D123" s="128">
        <v>127</v>
      </c>
      <c r="E123" s="128">
        <v>98</v>
      </c>
      <c r="F123" s="128">
        <v>54</v>
      </c>
      <c r="G123" s="128">
        <v>117</v>
      </c>
      <c r="H123" s="128">
        <v>17</v>
      </c>
      <c r="I123" s="128">
        <v>37</v>
      </c>
      <c r="J123" s="128">
        <v>136</v>
      </c>
      <c r="K123" s="128">
        <v>85</v>
      </c>
      <c r="L123" s="128">
        <v>48</v>
      </c>
      <c r="M123" s="128">
        <v>225</v>
      </c>
      <c r="N123" s="128">
        <v>21</v>
      </c>
      <c r="O123" s="128">
        <v>0</v>
      </c>
      <c r="P123" s="128">
        <v>47</v>
      </c>
      <c r="Q123" s="128">
        <v>26</v>
      </c>
      <c r="R123" s="128">
        <v>42</v>
      </c>
      <c r="S123" s="128">
        <v>81</v>
      </c>
      <c r="T123" s="128">
        <v>5</v>
      </c>
      <c r="U123" s="128">
        <v>24</v>
      </c>
      <c r="V123" s="128">
        <v>446</v>
      </c>
      <c r="W123" s="128">
        <v>15</v>
      </c>
      <c r="X123" s="128">
        <v>0</v>
      </c>
      <c r="Y123" s="128">
        <v>3</v>
      </c>
      <c r="Z123" s="128">
        <v>40</v>
      </c>
      <c r="AA123" s="128">
        <v>6</v>
      </c>
      <c r="AB123" s="128">
        <v>14</v>
      </c>
      <c r="AC123" s="128">
        <v>13</v>
      </c>
      <c r="AD123" s="128">
        <v>13</v>
      </c>
      <c r="AE123" s="128">
        <v>7</v>
      </c>
      <c r="AF123" s="128">
        <v>7</v>
      </c>
      <c r="AG123" s="128">
        <v>39</v>
      </c>
      <c r="AH123" s="128">
        <v>7</v>
      </c>
      <c r="AI123" s="128">
        <v>39</v>
      </c>
      <c r="AJ123" s="128">
        <v>18</v>
      </c>
      <c r="AK123" s="128">
        <v>21</v>
      </c>
      <c r="AL123" s="128">
        <v>137</v>
      </c>
      <c r="AM123" s="128">
        <v>25</v>
      </c>
      <c r="AN123" s="128">
        <v>8</v>
      </c>
      <c r="AO123" s="128">
        <v>225</v>
      </c>
      <c r="AP123" s="128">
        <v>10</v>
      </c>
      <c r="AQ123" s="128">
        <v>0</v>
      </c>
      <c r="AR123" s="128">
        <v>0</v>
      </c>
      <c r="AS123" s="128">
        <v>12</v>
      </c>
      <c r="AT123" s="128">
        <v>191</v>
      </c>
      <c r="AU123" s="128">
        <v>0</v>
      </c>
      <c r="AV123" s="128">
        <v>212</v>
      </c>
    </row>
    <row r="124" spans="1:48" ht="16.8">
      <c r="A124" s="129" t="s">
        <v>741</v>
      </c>
      <c r="B124" s="128">
        <v>128</v>
      </c>
      <c r="C124" s="128">
        <v>90</v>
      </c>
      <c r="D124" s="128">
        <v>72</v>
      </c>
      <c r="E124" s="128">
        <v>56</v>
      </c>
      <c r="F124" s="128">
        <v>23</v>
      </c>
      <c r="G124" s="128">
        <v>63</v>
      </c>
      <c r="H124" s="128">
        <v>24</v>
      </c>
      <c r="I124" s="128">
        <v>18</v>
      </c>
      <c r="J124" s="128">
        <v>90</v>
      </c>
      <c r="K124" s="128">
        <v>35</v>
      </c>
      <c r="L124" s="128">
        <v>16</v>
      </c>
      <c r="M124" s="128">
        <v>128</v>
      </c>
      <c r="N124" s="128">
        <v>12</v>
      </c>
      <c r="O124" s="128">
        <v>0</v>
      </c>
      <c r="P124" s="128">
        <v>23</v>
      </c>
      <c r="Q124" s="128">
        <v>11</v>
      </c>
      <c r="R124" s="128">
        <v>24</v>
      </c>
      <c r="S124" s="128">
        <v>47</v>
      </c>
      <c r="T124" s="128">
        <v>3</v>
      </c>
      <c r="U124" s="128">
        <v>20</v>
      </c>
      <c r="V124" s="128">
        <v>253</v>
      </c>
      <c r="W124" s="128">
        <v>13</v>
      </c>
      <c r="X124" s="128">
        <v>1</v>
      </c>
      <c r="Y124" s="128">
        <v>0</v>
      </c>
      <c r="Z124" s="128">
        <v>19</v>
      </c>
      <c r="AA124" s="128">
        <v>6</v>
      </c>
      <c r="AB124" s="128">
        <v>8</v>
      </c>
      <c r="AC124" s="128">
        <v>13</v>
      </c>
      <c r="AD124" s="128">
        <v>4</v>
      </c>
      <c r="AE124" s="128">
        <v>5</v>
      </c>
      <c r="AF124" s="128">
        <v>1</v>
      </c>
      <c r="AG124" s="128">
        <v>28</v>
      </c>
      <c r="AH124" s="128">
        <v>4</v>
      </c>
      <c r="AI124" s="128">
        <v>13</v>
      </c>
      <c r="AJ124" s="128">
        <v>11</v>
      </c>
      <c r="AK124" s="128">
        <v>5</v>
      </c>
      <c r="AL124" s="128">
        <v>75</v>
      </c>
      <c r="AM124" s="128">
        <v>20</v>
      </c>
      <c r="AN124" s="128">
        <v>8</v>
      </c>
      <c r="AO124" s="128">
        <v>128</v>
      </c>
      <c r="AP124" s="128">
        <v>4</v>
      </c>
      <c r="AQ124" s="128">
        <v>0</v>
      </c>
      <c r="AR124" s="128">
        <v>0</v>
      </c>
      <c r="AS124" s="128">
        <v>4</v>
      </c>
      <c r="AT124" s="128">
        <v>116</v>
      </c>
      <c r="AU124" s="128">
        <v>0</v>
      </c>
      <c r="AV124" s="128">
        <v>120</v>
      </c>
    </row>
    <row r="125" spans="1:48" ht="16.8">
      <c r="A125" s="129" t="s">
        <v>751</v>
      </c>
      <c r="B125" s="128">
        <v>112</v>
      </c>
      <c r="C125" s="128">
        <v>77</v>
      </c>
      <c r="D125" s="128">
        <v>60</v>
      </c>
      <c r="E125" s="128">
        <v>52</v>
      </c>
      <c r="F125" s="128">
        <v>26</v>
      </c>
      <c r="G125" s="128">
        <v>58</v>
      </c>
      <c r="H125" s="128">
        <v>13</v>
      </c>
      <c r="I125" s="128">
        <v>15</v>
      </c>
      <c r="J125" s="128">
        <v>72</v>
      </c>
      <c r="K125" s="128">
        <v>37</v>
      </c>
      <c r="L125" s="128">
        <v>18</v>
      </c>
      <c r="M125" s="128">
        <v>112</v>
      </c>
      <c r="N125" s="128">
        <v>9</v>
      </c>
      <c r="O125" s="128">
        <v>0</v>
      </c>
      <c r="P125" s="128">
        <v>18</v>
      </c>
      <c r="Q125" s="128">
        <v>11</v>
      </c>
      <c r="R125" s="128">
        <v>20</v>
      </c>
      <c r="S125" s="128">
        <v>48</v>
      </c>
      <c r="T125" s="128">
        <v>3</v>
      </c>
      <c r="U125" s="128">
        <v>12</v>
      </c>
      <c r="V125" s="128">
        <v>221</v>
      </c>
      <c r="W125" s="128">
        <v>8</v>
      </c>
      <c r="X125" s="128">
        <v>3</v>
      </c>
      <c r="Y125" s="128">
        <v>0</v>
      </c>
      <c r="Z125" s="128">
        <v>12</v>
      </c>
      <c r="AA125" s="128">
        <v>1</v>
      </c>
      <c r="AB125" s="128">
        <v>7</v>
      </c>
      <c r="AC125" s="128">
        <v>4</v>
      </c>
      <c r="AD125" s="128">
        <v>14</v>
      </c>
      <c r="AE125" s="128">
        <v>6</v>
      </c>
      <c r="AF125" s="128">
        <v>4</v>
      </c>
      <c r="AG125" s="128">
        <v>23</v>
      </c>
      <c r="AH125" s="128">
        <v>1</v>
      </c>
      <c r="AI125" s="128">
        <v>18</v>
      </c>
      <c r="AJ125" s="128">
        <v>6</v>
      </c>
      <c r="AK125" s="128">
        <v>16</v>
      </c>
      <c r="AL125" s="128">
        <v>51</v>
      </c>
      <c r="AM125" s="128">
        <v>26</v>
      </c>
      <c r="AN125" s="128">
        <v>2</v>
      </c>
      <c r="AO125" s="128">
        <v>112</v>
      </c>
      <c r="AP125" s="128">
        <v>4</v>
      </c>
      <c r="AQ125" s="128">
        <v>0</v>
      </c>
      <c r="AR125" s="128">
        <v>0</v>
      </c>
      <c r="AS125" s="128">
        <v>7</v>
      </c>
      <c r="AT125" s="128">
        <v>94</v>
      </c>
      <c r="AU125" s="128">
        <v>0</v>
      </c>
      <c r="AV125" s="128">
        <v>105</v>
      </c>
    </row>
    <row r="126" spans="1:48" ht="16.8">
      <c r="A126" s="129" t="s">
        <v>755</v>
      </c>
      <c r="B126" s="128">
        <v>129</v>
      </c>
      <c r="C126" s="128">
        <v>93</v>
      </c>
      <c r="D126" s="128">
        <v>71</v>
      </c>
      <c r="E126" s="128">
        <v>58</v>
      </c>
      <c r="F126" s="128">
        <v>17</v>
      </c>
      <c r="G126" s="128">
        <v>67</v>
      </c>
      <c r="H126" s="128">
        <v>21</v>
      </c>
      <c r="I126" s="128">
        <v>24</v>
      </c>
      <c r="J126" s="128">
        <v>77</v>
      </c>
      <c r="K126" s="128">
        <v>46</v>
      </c>
      <c r="L126" s="128">
        <v>21</v>
      </c>
      <c r="M126" s="128">
        <v>129</v>
      </c>
      <c r="N126" s="128">
        <v>28</v>
      </c>
      <c r="O126" s="128">
        <v>0</v>
      </c>
      <c r="P126" s="128">
        <v>10</v>
      </c>
      <c r="Q126" s="128">
        <v>10</v>
      </c>
      <c r="R126" s="128">
        <v>22</v>
      </c>
      <c r="S126" s="128">
        <v>58</v>
      </c>
      <c r="T126" s="128">
        <v>8</v>
      </c>
      <c r="U126" s="128">
        <v>21</v>
      </c>
      <c r="V126" s="128">
        <v>252</v>
      </c>
      <c r="W126" s="128">
        <v>16</v>
      </c>
      <c r="X126" s="128">
        <v>1</v>
      </c>
      <c r="Y126" s="128">
        <v>0</v>
      </c>
      <c r="Z126" s="128">
        <v>15</v>
      </c>
      <c r="AA126" s="128">
        <v>6</v>
      </c>
      <c r="AB126" s="128">
        <v>5</v>
      </c>
      <c r="AC126" s="128">
        <v>11</v>
      </c>
      <c r="AD126" s="128">
        <v>8</v>
      </c>
      <c r="AE126" s="128">
        <v>6</v>
      </c>
      <c r="AF126" s="128">
        <v>1</v>
      </c>
      <c r="AG126" s="128">
        <v>30</v>
      </c>
      <c r="AH126" s="128">
        <v>0</v>
      </c>
      <c r="AI126" s="128">
        <v>17</v>
      </c>
      <c r="AJ126" s="128">
        <v>7</v>
      </c>
      <c r="AK126" s="128">
        <v>8</v>
      </c>
      <c r="AL126" s="128">
        <v>50</v>
      </c>
      <c r="AM126" s="128">
        <v>37</v>
      </c>
      <c r="AN126" s="128">
        <v>10</v>
      </c>
      <c r="AO126" s="128">
        <v>129</v>
      </c>
      <c r="AP126" s="128">
        <v>11</v>
      </c>
      <c r="AQ126" s="128">
        <v>0</v>
      </c>
      <c r="AR126" s="128">
        <v>0</v>
      </c>
      <c r="AS126" s="128">
        <v>4</v>
      </c>
      <c r="AT126" s="128">
        <v>106</v>
      </c>
      <c r="AU126" s="128">
        <v>0</v>
      </c>
      <c r="AV126" s="128">
        <v>115</v>
      </c>
    </row>
    <row r="127" spans="1:48" ht="16.8">
      <c r="A127" s="129" t="s">
        <v>733</v>
      </c>
      <c r="B127" s="128">
        <v>162</v>
      </c>
      <c r="C127" s="128">
        <v>128</v>
      </c>
      <c r="D127" s="128">
        <v>81</v>
      </c>
      <c r="E127" s="128">
        <v>81</v>
      </c>
      <c r="F127" s="128">
        <v>38</v>
      </c>
      <c r="G127" s="128">
        <v>86</v>
      </c>
      <c r="H127" s="128">
        <v>19</v>
      </c>
      <c r="I127" s="128">
        <v>19</v>
      </c>
      <c r="J127" s="128">
        <v>89</v>
      </c>
      <c r="K127" s="128">
        <v>72</v>
      </c>
      <c r="L127" s="128">
        <v>42</v>
      </c>
      <c r="M127" s="128">
        <v>162</v>
      </c>
      <c r="N127" s="128">
        <v>24</v>
      </c>
      <c r="O127" s="128">
        <v>0</v>
      </c>
      <c r="P127" s="128">
        <v>17</v>
      </c>
      <c r="Q127" s="128">
        <v>17</v>
      </c>
      <c r="R127" s="128">
        <v>17</v>
      </c>
      <c r="S127" s="128">
        <v>68</v>
      </c>
      <c r="T127" s="128">
        <v>11</v>
      </c>
      <c r="U127" s="128">
        <v>31</v>
      </c>
      <c r="V127" s="128">
        <v>323</v>
      </c>
      <c r="W127" s="128">
        <v>11</v>
      </c>
      <c r="X127" s="128">
        <v>2</v>
      </c>
      <c r="Y127" s="128">
        <v>0</v>
      </c>
      <c r="Z127" s="128">
        <v>31</v>
      </c>
      <c r="AA127" s="128">
        <v>1</v>
      </c>
      <c r="AB127" s="128">
        <v>7</v>
      </c>
      <c r="AC127" s="128">
        <v>13</v>
      </c>
      <c r="AD127" s="128">
        <v>15</v>
      </c>
      <c r="AE127" s="128">
        <v>5</v>
      </c>
      <c r="AF127" s="128">
        <v>5</v>
      </c>
      <c r="AG127" s="128">
        <v>39</v>
      </c>
      <c r="AH127" s="128">
        <v>4</v>
      </c>
      <c r="AI127" s="128">
        <v>11</v>
      </c>
      <c r="AJ127" s="128">
        <v>15</v>
      </c>
      <c r="AK127" s="128">
        <v>8</v>
      </c>
      <c r="AL127" s="128">
        <v>121</v>
      </c>
      <c r="AM127" s="128">
        <v>10</v>
      </c>
      <c r="AN127" s="128">
        <v>3</v>
      </c>
      <c r="AO127" s="128">
        <v>162</v>
      </c>
      <c r="AP127" s="128">
        <v>10</v>
      </c>
      <c r="AQ127" s="128">
        <v>0</v>
      </c>
      <c r="AR127" s="128">
        <v>0</v>
      </c>
      <c r="AS127" s="128">
        <v>6</v>
      </c>
      <c r="AT127" s="128">
        <v>141</v>
      </c>
      <c r="AU127" s="128">
        <v>0</v>
      </c>
      <c r="AV127" s="128">
        <v>149</v>
      </c>
    </row>
    <row r="128" spans="1:48" ht="16.8">
      <c r="A128" s="129" t="s">
        <v>744</v>
      </c>
      <c r="B128" s="128">
        <v>269</v>
      </c>
      <c r="C128" s="128">
        <v>210</v>
      </c>
      <c r="D128" s="128">
        <v>134</v>
      </c>
      <c r="E128" s="128">
        <v>135</v>
      </c>
      <c r="F128" s="128">
        <v>51</v>
      </c>
      <c r="G128" s="128">
        <v>155</v>
      </c>
      <c r="H128" s="128">
        <v>33</v>
      </c>
      <c r="I128" s="128">
        <v>30</v>
      </c>
      <c r="J128" s="128">
        <v>159</v>
      </c>
      <c r="K128" s="128">
        <v>96</v>
      </c>
      <c r="L128" s="128">
        <v>50</v>
      </c>
      <c r="M128" s="128">
        <v>269</v>
      </c>
      <c r="N128" s="128">
        <v>41</v>
      </c>
      <c r="O128" s="128">
        <v>0</v>
      </c>
      <c r="P128" s="128">
        <v>14</v>
      </c>
      <c r="Q128" s="128">
        <v>16</v>
      </c>
      <c r="R128" s="128">
        <v>40</v>
      </c>
      <c r="S128" s="128">
        <v>108</v>
      </c>
      <c r="T128" s="128">
        <v>18</v>
      </c>
      <c r="U128" s="128">
        <v>69</v>
      </c>
      <c r="V128" s="128">
        <v>524</v>
      </c>
      <c r="W128" s="128">
        <v>30</v>
      </c>
      <c r="X128" s="128">
        <v>3</v>
      </c>
      <c r="Y128" s="128">
        <v>0</v>
      </c>
      <c r="Z128" s="128">
        <v>27</v>
      </c>
      <c r="AA128" s="128">
        <v>7</v>
      </c>
      <c r="AB128" s="128">
        <v>13</v>
      </c>
      <c r="AC128" s="128">
        <v>16</v>
      </c>
      <c r="AD128" s="128">
        <v>36</v>
      </c>
      <c r="AE128" s="128">
        <v>12</v>
      </c>
      <c r="AF128" s="128">
        <v>8</v>
      </c>
      <c r="AG128" s="128">
        <v>67</v>
      </c>
      <c r="AH128" s="128">
        <v>5</v>
      </c>
      <c r="AI128" s="128">
        <v>10</v>
      </c>
      <c r="AJ128" s="128">
        <v>22</v>
      </c>
      <c r="AK128" s="128">
        <v>9</v>
      </c>
      <c r="AL128" s="128">
        <v>176</v>
      </c>
      <c r="AM128" s="128">
        <v>14</v>
      </c>
      <c r="AN128" s="128">
        <v>19</v>
      </c>
      <c r="AO128" s="128">
        <v>269</v>
      </c>
      <c r="AP128" s="128">
        <v>18</v>
      </c>
      <c r="AQ128" s="128">
        <v>0</v>
      </c>
      <c r="AR128" s="128">
        <v>0</v>
      </c>
      <c r="AS128" s="128">
        <v>10</v>
      </c>
      <c r="AT128" s="128">
        <v>231</v>
      </c>
      <c r="AU128" s="128">
        <v>0</v>
      </c>
      <c r="AV128" s="128">
        <v>250</v>
      </c>
    </row>
    <row r="129" spans="1:48" ht="16.8">
      <c r="A129" s="129" t="s">
        <v>764</v>
      </c>
      <c r="B129" s="128">
        <v>2426</v>
      </c>
      <c r="C129" s="128">
        <v>1958</v>
      </c>
      <c r="D129" s="128">
        <v>1327</v>
      </c>
      <c r="E129" s="128">
        <v>1099</v>
      </c>
      <c r="F129" s="128">
        <v>452</v>
      </c>
      <c r="G129" s="128">
        <v>1398</v>
      </c>
      <c r="H129" s="128">
        <v>283</v>
      </c>
      <c r="I129" s="128">
        <v>293</v>
      </c>
      <c r="J129" s="128">
        <v>1398</v>
      </c>
      <c r="K129" s="128">
        <v>1011</v>
      </c>
      <c r="L129" s="128">
        <v>572</v>
      </c>
      <c r="M129" s="128">
        <v>2426</v>
      </c>
      <c r="N129" s="128">
        <v>262</v>
      </c>
      <c r="O129" s="128">
        <v>864</v>
      </c>
      <c r="P129" s="128">
        <v>418</v>
      </c>
      <c r="Q129" s="128">
        <v>187</v>
      </c>
      <c r="R129" s="128">
        <v>373</v>
      </c>
      <c r="S129" s="128">
        <v>730</v>
      </c>
      <c r="T129" s="128">
        <v>172</v>
      </c>
      <c r="U129" s="128">
        <v>533</v>
      </c>
      <c r="V129" s="128">
        <v>4835</v>
      </c>
      <c r="W129" s="128">
        <v>111</v>
      </c>
      <c r="X129" s="128">
        <v>39</v>
      </c>
      <c r="Y129" s="128">
        <v>16</v>
      </c>
      <c r="Z129" s="128">
        <v>332</v>
      </c>
      <c r="AA129" s="128">
        <v>46</v>
      </c>
      <c r="AB129" s="128">
        <v>200</v>
      </c>
      <c r="AC129" s="128">
        <v>243</v>
      </c>
      <c r="AD129" s="128">
        <v>126</v>
      </c>
      <c r="AE129" s="128">
        <v>85</v>
      </c>
      <c r="AF129" s="128">
        <v>63</v>
      </c>
      <c r="AG129" s="128">
        <v>570</v>
      </c>
      <c r="AH129" s="128">
        <v>36</v>
      </c>
      <c r="AI129" s="128">
        <v>216</v>
      </c>
      <c r="AJ129" s="128">
        <v>276</v>
      </c>
      <c r="AK129" s="128">
        <v>87</v>
      </c>
      <c r="AL129" s="128">
        <v>1734</v>
      </c>
      <c r="AM129" s="128">
        <v>251</v>
      </c>
      <c r="AN129" s="128">
        <v>64</v>
      </c>
      <c r="AO129" s="128">
        <v>2426</v>
      </c>
      <c r="AP129" s="128">
        <v>137</v>
      </c>
      <c r="AQ129" s="128">
        <v>0</v>
      </c>
      <c r="AR129" s="128">
        <v>0</v>
      </c>
      <c r="AS129" s="128">
        <v>70</v>
      </c>
      <c r="AT129" s="128">
        <v>2137</v>
      </c>
      <c r="AU129" s="128">
        <v>0</v>
      </c>
      <c r="AV129" s="128">
        <v>2328</v>
      </c>
    </row>
    <row r="130" spans="1:48" ht="16.8">
      <c r="A130" s="129" t="s">
        <v>775</v>
      </c>
      <c r="B130" s="128">
        <v>153</v>
      </c>
      <c r="C130" s="128">
        <v>123</v>
      </c>
      <c r="D130" s="128">
        <v>74</v>
      </c>
      <c r="E130" s="128">
        <v>79</v>
      </c>
      <c r="F130" s="128">
        <v>40</v>
      </c>
      <c r="G130" s="128">
        <v>92</v>
      </c>
      <c r="H130" s="128">
        <v>8</v>
      </c>
      <c r="I130" s="128">
        <v>13</v>
      </c>
      <c r="J130" s="128">
        <v>113</v>
      </c>
      <c r="K130" s="128">
        <v>47</v>
      </c>
      <c r="L130" s="128">
        <v>25</v>
      </c>
      <c r="M130" s="128">
        <v>153</v>
      </c>
      <c r="N130" s="128">
        <v>7</v>
      </c>
      <c r="O130" s="128">
        <v>0</v>
      </c>
      <c r="P130" s="128">
        <v>15</v>
      </c>
      <c r="Q130" s="128">
        <v>12</v>
      </c>
      <c r="R130" s="128">
        <v>35</v>
      </c>
      <c r="S130" s="128">
        <v>56</v>
      </c>
      <c r="T130" s="128">
        <v>9</v>
      </c>
      <c r="U130" s="128">
        <v>22</v>
      </c>
      <c r="V130" s="128">
        <v>313</v>
      </c>
      <c r="W130" s="128">
        <v>6</v>
      </c>
      <c r="X130" s="128">
        <v>0</v>
      </c>
      <c r="Y130" s="128">
        <v>1</v>
      </c>
      <c r="Z130" s="128">
        <v>27</v>
      </c>
      <c r="AA130" s="128">
        <v>2</v>
      </c>
      <c r="AB130" s="128">
        <v>6</v>
      </c>
      <c r="AC130" s="128">
        <v>8</v>
      </c>
      <c r="AD130" s="128">
        <v>15</v>
      </c>
      <c r="AE130" s="128">
        <v>8</v>
      </c>
      <c r="AF130" s="128">
        <v>7</v>
      </c>
      <c r="AG130" s="128">
        <v>27</v>
      </c>
      <c r="AH130" s="128">
        <v>3</v>
      </c>
      <c r="AI130" s="128">
        <v>13</v>
      </c>
      <c r="AJ130" s="128">
        <v>22</v>
      </c>
      <c r="AK130" s="128">
        <v>10</v>
      </c>
      <c r="AL130" s="128">
        <v>73</v>
      </c>
      <c r="AM130" s="128">
        <v>28</v>
      </c>
      <c r="AN130" s="128">
        <v>11</v>
      </c>
      <c r="AO130" s="128">
        <v>153</v>
      </c>
      <c r="AP130" s="128">
        <v>10</v>
      </c>
      <c r="AQ130" s="128">
        <v>0</v>
      </c>
      <c r="AR130" s="128">
        <v>0</v>
      </c>
      <c r="AS130" s="128">
        <v>6</v>
      </c>
      <c r="AT130" s="128">
        <v>133</v>
      </c>
      <c r="AU130" s="128">
        <v>0</v>
      </c>
      <c r="AV130" s="128">
        <v>145</v>
      </c>
    </row>
    <row r="131" spans="1:48" ht="16.8">
      <c r="A131" s="129" t="s">
        <v>787</v>
      </c>
      <c r="B131" s="128">
        <v>210</v>
      </c>
      <c r="C131" s="128">
        <v>167</v>
      </c>
      <c r="D131" s="128">
        <v>106</v>
      </c>
      <c r="E131" s="128">
        <v>104</v>
      </c>
      <c r="F131" s="128">
        <v>45</v>
      </c>
      <c r="G131" s="128">
        <v>108</v>
      </c>
      <c r="H131" s="128">
        <v>30</v>
      </c>
      <c r="I131" s="128">
        <v>27</v>
      </c>
      <c r="J131" s="128">
        <v>170</v>
      </c>
      <c r="K131" s="128">
        <v>39</v>
      </c>
      <c r="L131" s="128">
        <v>18</v>
      </c>
      <c r="M131" s="128">
        <v>210</v>
      </c>
      <c r="N131" s="128">
        <v>17</v>
      </c>
      <c r="O131" s="128">
        <v>52</v>
      </c>
      <c r="P131" s="128">
        <v>11</v>
      </c>
      <c r="Q131" s="128">
        <v>19</v>
      </c>
      <c r="R131" s="128">
        <v>36</v>
      </c>
      <c r="S131" s="128">
        <v>89</v>
      </c>
      <c r="T131" s="128">
        <v>16</v>
      </c>
      <c r="U131" s="128">
        <v>34</v>
      </c>
      <c r="V131" s="128">
        <v>419</v>
      </c>
      <c r="W131" s="128">
        <v>15</v>
      </c>
      <c r="X131" s="128">
        <v>2</v>
      </c>
      <c r="Y131" s="128">
        <v>3</v>
      </c>
      <c r="Z131" s="128">
        <v>34</v>
      </c>
      <c r="AA131" s="128">
        <v>13</v>
      </c>
      <c r="AB131" s="128">
        <v>10</v>
      </c>
      <c r="AC131" s="128">
        <v>14</v>
      </c>
      <c r="AD131" s="128">
        <v>15</v>
      </c>
      <c r="AE131" s="128">
        <v>6</v>
      </c>
      <c r="AF131" s="128">
        <v>3</v>
      </c>
      <c r="AG131" s="128">
        <v>50</v>
      </c>
      <c r="AH131" s="128">
        <v>5</v>
      </c>
      <c r="AI131" s="128">
        <v>13</v>
      </c>
      <c r="AJ131" s="128">
        <v>21</v>
      </c>
      <c r="AK131" s="128">
        <v>0</v>
      </c>
      <c r="AL131" s="128">
        <v>114</v>
      </c>
      <c r="AM131" s="128">
        <v>35</v>
      </c>
      <c r="AN131" s="128">
        <v>9</v>
      </c>
      <c r="AO131" s="128">
        <v>210</v>
      </c>
      <c r="AP131" s="128">
        <v>16</v>
      </c>
      <c r="AQ131" s="128">
        <v>0</v>
      </c>
      <c r="AR131" s="128">
        <v>0</v>
      </c>
      <c r="AS131" s="128">
        <v>9</v>
      </c>
      <c r="AT131" s="128">
        <v>177</v>
      </c>
      <c r="AU131" s="128">
        <v>0</v>
      </c>
      <c r="AV131" s="128">
        <v>197</v>
      </c>
    </row>
    <row r="132" spans="1:48" ht="16.8">
      <c r="A132" s="129" t="s">
        <v>786</v>
      </c>
      <c r="B132" s="128">
        <v>149</v>
      </c>
      <c r="C132" s="128">
        <v>115</v>
      </c>
      <c r="D132" s="128">
        <v>86</v>
      </c>
      <c r="E132" s="128">
        <v>63</v>
      </c>
      <c r="F132" s="128">
        <v>28</v>
      </c>
      <c r="G132" s="128">
        <v>77</v>
      </c>
      <c r="H132" s="128">
        <v>16</v>
      </c>
      <c r="I132" s="128">
        <v>28</v>
      </c>
      <c r="J132" s="128">
        <v>108</v>
      </c>
      <c r="K132" s="128">
        <v>45</v>
      </c>
      <c r="L132" s="128">
        <v>25</v>
      </c>
      <c r="M132" s="128">
        <v>149</v>
      </c>
      <c r="N132" s="128">
        <v>5</v>
      </c>
      <c r="O132" s="128">
        <v>0</v>
      </c>
      <c r="P132" s="128">
        <v>19</v>
      </c>
      <c r="Q132" s="128">
        <v>7</v>
      </c>
      <c r="R132" s="128">
        <v>28</v>
      </c>
      <c r="S132" s="128">
        <v>57</v>
      </c>
      <c r="T132" s="128">
        <v>11</v>
      </c>
      <c r="U132" s="128">
        <v>21</v>
      </c>
      <c r="V132" s="128">
        <v>302</v>
      </c>
      <c r="W132" s="128">
        <v>20</v>
      </c>
      <c r="X132" s="128">
        <v>3</v>
      </c>
      <c r="Y132" s="128">
        <v>0</v>
      </c>
      <c r="Z132" s="128">
        <v>20</v>
      </c>
      <c r="AA132" s="128">
        <v>3</v>
      </c>
      <c r="AB132" s="128">
        <v>11</v>
      </c>
      <c r="AC132" s="128">
        <v>7</v>
      </c>
      <c r="AD132" s="128">
        <v>15</v>
      </c>
      <c r="AE132" s="128">
        <v>6</v>
      </c>
      <c r="AF132" s="128">
        <v>4</v>
      </c>
      <c r="AG132" s="128">
        <v>28</v>
      </c>
      <c r="AH132" s="128">
        <v>0</v>
      </c>
      <c r="AI132" s="128">
        <v>7</v>
      </c>
      <c r="AJ132" s="128">
        <v>14</v>
      </c>
      <c r="AK132" s="128">
        <v>0</v>
      </c>
      <c r="AL132" s="128">
        <v>79</v>
      </c>
      <c r="AM132" s="128">
        <v>17</v>
      </c>
      <c r="AN132" s="128">
        <v>9</v>
      </c>
      <c r="AO132" s="128">
        <v>149</v>
      </c>
      <c r="AP132" s="128">
        <v>11</v>
      </c>
      <c r="AQ132" s="128">
        <v>0</v>
      </c>
      <c r="AR132" s="128">
        <v>0</v>
      </c>
      <c r="AS132" s="128">
        <v>5</v>
      </c>
      <c r="AT132" s="128">
        <v>131</v>
      </c>
      <c r="AU132" s="128">
        <v>0</v>
      </c>
      <c r="AV132" s="128">
        <v>141</v>
      </c>
    </row>
    <row r="133" spans="1:48" ht="16.8">
      <c r="A133" s="129" t="s">
        <v>788</v>
      </c>
      <c r="B133" s="128">
        <v>84</v>
      </c>
      <c r="C133" s="128">
        <v>58</v>
      </c>
      <c r="D133" s="128">
        <v>40</v>
      </c>
      <c r="E133" s="128">
        <v>44</v>
      </c>
      <c r="F133" s="128">
        <v>17</v>
      </c>
      <c r="G133" s="128">
        <v>45</v>
      </c>
      <c r="H133" s="128">
        <v>16</v>
      </c>
      <c r="I133" s="128">
        <v>6</v>
      </c>
      <c r="J133" s="128">
        <v>63</v>
      </c>
      <c r="K133" s="128">
        <v>19</v>
      </c>
      <c r="L133" s="128">
        <v>9</v>
      </c>
      <c r="M133" s="128">
        <v>84</v>
      </c>
      <c r="N133" s="128">
        <v>2</v>
      </c>
      <c r="O133" s="128">
        <v>0</v>
      </c>
      <c r="P133" s="128">
        <v>5</v>
      </c>
      <c r="Q133" s="128">
        <v>4</v>
      </c>
      <c r="R133" s="128">
        <v>14</v>
      </c>
      <c r="S133" s="128">
        <v>38</v>
      </c>
      <c r="T133" s="128">
        <v>4</v>
      </c>
      <c r="U133" s="128">
        <v>11</v>
      </c>
      <c r="V133" s="128">
        <v>166</v>
      </c>
      <c r="W133" s="128">
        <v>6</v>
      </c>
      <c r="X133" s="128">
        <v>0</v>
      </c>
      <c r="Y133" s="128">
        <v>0</v>
      </c>
      <c r="Z133" s="128">
        <v>12</v>
      </c>
      <c r="AA133" s="128">
        <v>3</v>
      </c>
      <c r="AB133" s="128">
        <v>3</v>
      </c>
      <c r="AC133" s="128">
        <v>8</v>
      </c>
      <c r="AD133" s="128">
        <v>5</v>
      </c>
      <c r="AE133" s="128">
        <v>3</v>
      </c>
      <c r="AF133" s="128">
        <v>0</v>
      </c>
      <c r="AG133" s="128">
        <v>16</v>
      </c>
      <c r="AH133" s="128">
        <v>0</v>
      </c>
      <c r="AI133" s="128">
        <v>7</v>
      </c>
      <c r="AJ133" s="128">
        <v>11</v>
      </c>
      <c r="AK133" s="128">
        <v>0</v>
      </c>
      <c r="AL133" s="128">
        <v>42</v>
      </c>
      <c r="AM133" s="128">
        <v>17</v>
      </c>
      <c r="AN133" s="128">
        <v>4</v>
      </c>
      <c r="AO133" s="128">
        <v>84</v>
      </c>
      <c r="AP133" s="128">
        <v>5</v>
      </c>
      <c r="AQ133" s="128">
        <v>0</v>
      </c>
      <c r="AR133" s="128">
        <v>0</v>
      </c>
      <c r="AS133" s="128">
        <v>5</v>
      </c>
      <c r="AT133" s="128">
        <v>72</v>
      </c>
      <c r="AU133" s="128">
        <v>0</v>
      </c>
      <c r="AV133" s="128">
        <v>77</v>
      </c>
    </row>
    <row r="134" spans="1:48" ht="16.8">
      <c r="A134" s="129" t="s">
        <v>781</v>
      </c>
      <c r="B134" s="128">
        <v>73</v>
      </c>
      <c r="C134" s="128">
        <v>61</v>
      </c>
      <c r="D134" s="128">
        <v>38</v>
      </c>
      <c r="E134" s="128">
        <v>35</v>
      </c>
      <c r="F134" s="128">
        <v>18</v>
      </c>
      <c r="G134" s="128">
        <v>38</v>
      </c>
      <c r="H134" s="128">
        <v>11</v>
      </c>
      <c r="I134" s="128">
        <v>6</v>
      </c>
      <c r="J134" s="128">
        <v>43</v>
      </c>
      <c r="K134" s="128">
        <v>26</v>
      </c>
      <c r="L134" s="128">
        <v>14</v>
      </c>
      <c r="M134" s="128">
        <v>73</v>
      </c>
      <c r="N134" s="128">
        <v>8</v>
      </c>
      <c r="O134" s="128">
        <v>0</v>
      </c>
      <c r="P134" s="128">
        <v>7</v>
      </c>
      <c r="Q134" s="128">
        <v>8</v>
      </c>
      <c r="R134" s="128">
        <v>21</v>
      </c>
      <c r="S134" s="128">
        <v>27</v>
      </c>
      <c r="T134" s="128">
        <v>1</v>
      </c>
      <c r="U134" s="128">
        <v>6</v>
      </c>
      <c r="V134" s="128">
        <v>142</v>
      </c>
      <c r="W134" s="128">
        <v>4</v>
      </c>
      <c r="X134" s="128">
        <v>1</v>
      </c>
      <c r="Y134" s="128">
        <v>1</v>
      </c>
      <c r="Z134" s="128">
        <v>8</v>
      </c>
      <c r="AA134" s="128">
        <v>2</v>
      </c>
      <c r="AB134" s="128">
        <v>5</v>
      </c>
      <c r="AC134" s="128">
        <v>6</v>
      </c>
      <c r="AD134" s="128">
        <v>7</v>
      </c>
      <c r="AE134" s="128">
        <v>2</v>
      </c>
      <c r="AF134" s="128">
        <v>2</v>
      </c>
      <c r="AG134" s="128">
        <v>12</v>
      </c>
      <c r="AH134" s="128">
        <v>0</v>
      </c>
      <c r="AI134" s="128">
        <v>9</v>
      </c>
      <c r="AJ134" s="128">
        <v>10</v>
      </c>
      <c r="AK134" s="128">
        <v>2</v>
      </c>
      <c r="AL134" s="128">
        <v>38</v>
      </c>
      <c r="AM134" s="128">
        <v>11</v>
      </c>
      <c r="AN134" s="128">
        <v>4</v>
      </c>
      <c r="AO134" s="128">
        <v>73</v>
      </c>
      <c r="AP134" s="128">
        <v>1</v>
      </c>
      <c r="AQ134" s="128">
        <v>0</v>
      </c>
      <c r="AR134" s="128">
        <v>0</v>
      </c>
      <c r="AS134" s="128">
        <v>5</v>
      </c>
      <c r="AT134" s="128">
        <v>65</v>
      </c>
      <c r="AU134" s="128">
        <v>0</v>
      </c>
      <c r="AV134" s="128">
        <v>70</v>
      </c>
    </row>
    <row r="135" spans="1:48" ht="16.8">
      <c r="A135" s="129" t="s">
        <v>765</v>
      </c>
      <c r="B135" s="128">
        <v>173</v>
      </c>
      <c r="C135" s="128">
        <v>136</v>
      </c>
      <c r="D135" s="128">
        <v>94</v>
      </c>
      <c r="E135" s="128">
        <v>79</v>
      </c>
      <c r="F135" s="128">
        <v>34</v>
      </c>
      <c r="G135" s="128">
        <v>94</v>
      </c>
      <c r="H135" s="128">
        <v>12</v>
      </c>
      <c r="I135" s="128">
        <v>33</v>
      </c>
      <c r="J135" s="128">
        <v>117</v>
      </c>
      <c r="K135" s="128">
        <v>61</v>
      </c>
      <c r="L135" s="128">
        <v>29</v>
      </c>
      <c r="M135" s="128">
        <v>173</v>
      </c>
      <c r="N135" s="128">
        <v>11</v>
      </c>
      <c r="O135" s="128">
        <v>0</v>
      </c>
      <c r="P135" s="128">
        <v>11</v>
      </c>
      <c r="Q135" s="128">
        <v>19</v>
      </c>
      <c r="R135" s="128">
        <v>35</v>
      </c>
      <c r="S135" s="128">
        <v>70</v>
      </c>
      <c r="T135" s="128">
        <v>15</v>
      </c>
      <c r="U135" s="128">
        <v>19</v>
      </c>
      <c r="V135" s="128">
        <v>351</v>
      </c>
      <c r="W135" s="128">
        <v>21</v>
      </c>
      <c r="X135" s="128">
        <v>2</v>
      </c>
      <c r="Y135" s="128">
        <v>1</v>
      </c>
      <c r="Z135" s="128">
        <v>26</v>
      </c>
      <c r="AA135" s="128">
        <v>4</v>
      </c>
      <c r="AB135" s="128">
        <v>9</v>
      </c>
      <c r="AC135" s="128">
        <v>14</v>
      </c>
      <c r="AD135" s="128">
        <v>20</v>
      </c>
      <c r="AE135" s="128">
        <v>11</v>
      </c>
      <c r="AF135" s="128">
        <v>6</v>
      </c>
      <c r="AG135" s="128">
        <v>30</v>
      </c>
      <c r="AH135" s="128">
        <v>1</v>
      </c>
      <c r="AI135" s="128">
        <v>9</v>
      </c>
      <c r="AJ135" s="128">
        <v>13</v>
      </c>
      <c r="AK135" s="128">
        <v>4</v>
      </c>
      <c r="AL135" s="128">
        <v>88</v>
      </c>
      <c r="AM135" s="128">
        <v>30</v>
      </c>
      <c r="AN135" s="128">
        <v>16</v>
      </c>
      <c r="AO135" s="128">
        <v>173</v>
      </c>
      <c r="AP135" s="128">
        <v>14</v>
      </c>
      <c r="AQ135" s="128">
        <v>0</v>
      </c>
      <c r="AR135" s="128">
        <v>0</v>
      </c>
      <c r="AS135" s="128">
        <v>10</v>
      </c>
      <c r="AT135" s="128">
        <v>145</v>
      </c>
      <c r="AU135" s="128">
        <v>0</v>
      </c>
      <c r="AV135" s="128">
        <v>167</v>
      </c>
    </row>
    <row r="136" spans="1:48" ht="16.8">
      <c r="A136" s="129" t="s">
        <v>785</v>
      </c>
      <c r="B136" s="128">
        <v>179</v>
      </c>
      <c r="C136" s="128">
        <v>143</v>
      </c>
      <c r="D136" s="128">
        <v>100</v>
      </c>
      <c r="E136" s="128">
        <v>79</v>
      </c>
      <c r="F136" s="128">
        <v>41</v>
      </c>
      <c r="G136" s="128">
        <v>102</v>
      </c>
      <c r="H136" s="128">
        <v>17</v>
      </c>
      <c r="I136" s="128">
        <v>19</v>
      </c>
      <c r="J136" s="128">
        <v>122</v>
      </c>
      <c r="K136" s="128">
        <v>55</v>
      </c>
      <c r="L136" s="128">
        <v>30</v>
      </c>
      <c r="M136" s="128">
        <v>179</v>
      </c>
      <c r="N136" s="128">
        <v>12</v>
      </c>
      <c r="O136" s="128">
        <v>0</v>
      </c>
      <c r="P136" s="128">
        <v>6</v>
      </c>
      <c r="Q136" s="128">
        <v>8</v>
      </c>
      <c r="R136" s="128">
        <v>42</v>
      </c>
      <c r="S136" s="128">
        <v>82</v>
      </c>
      <c r="T136" s="128">
        <v>19</v>
      </c>
      <c r="U136" s="128">
        <v>22</v>
      </c>
      <c r="V136" s="128">
        <v>356</v>
      </c>
      <c r="W136" s="128">
        <v>16</v>
      </c>
      <c r="X136" s="128">
        <v>1</v>
      </c>
      <c r="Y136" s="128">
        <v>2</v>
      </c>
      <c r="Z136" s="128">
        <v>37</v>
      </c>
      <c r="AA136" s="128">
        <v>1</v>
      </c>
      <c r="AB136" s="128">
        <v>9</v>
      </c>
      <c r="AC136" s="128">
        <v>13</v>
      </c>
      <c r="AD136" s="128">
        <v>20</v>
      </c>
      <c r="AE136" s="128">
        <v>9</v>
      </c>
      <c r="AF136" s="128">
        <v>1</v>
      </c>
      <c r="AG136" s="128">
        <v>30</v>
      </c>
      <c r="AH136" s="128">
        <v>0</v>
      </c>
      <c r="AI136" s="128">
        <v>17</v>
      </c>
      <c r="AJ136" s="128">
        <v>17</v>
      </c>
      <c r="AK136" s="128">
        <v>0</v>
      </c>
      <c r="AL136" s="128">
        <v>95</v>
      </c>
      <c r="AM136" s="128">
        <v>19</v>
      </c>
      <c r="AN136" s="128">
        <v>15</v>
      </c>
      <c r="AO136" s="128">
        <v>179</v>
      </c>
      <c r="AP136" s="128">
        <v>12</v>
      </c>
      <c r="AQ136" s="128">
        <v>0</v>
      </c>
      <c r="AR136" s="128">
        <v>0</v>
      </c>
      <c r="AS136" s="128">
        <v>6</v>
      </c>
      <c r="AT136" s="128">
        <v>155</v>
      </c>
      <c r="AU136" s="128">
        <v>0</v>
      </c>
      <c r="AV136" s="128">
        <v>165</v>
      </c>
    </row>
    <row r="137" spans="1:48" ht="16.8">
      <c r="A137" s="129" t="s">
        <v>768</v>
      </c>
      <c r="B137" s="128">
        <v>147</v>
      </c>
      <c r="C137" s="128">
        <v>114</v>
      </c>
      <c r="D137" s="128">
        <v>63</v>
      </c>
      <c r="E137" s="128">
        <v>84</v>
      </c>
      <c r="F137" s="128">
        <v>31</v>
      </c>
      <c r="G137" s="128">
        <v>80</v>
      </c>
      <c r="H137" s="128">
        <v>20</v>
      </c>
      <c r="I137" s="128">
        <v>16</v>
      </c>
      <c r="J137" s="128">
        <v>97</v>
      </c>
      <c r="K137" s="128">
        <v>50</v>
      </c>
      <c r="L137" s="128">
        <v>33</v>
      </c>
      <c r="M137" s="128">
        <v>147</v>
      </c>
      <c r="N137" s="128">
        <v>12</v>
      </c>
      <c r="O137" s="128">
        <v>0</v>
      </c>
      <c r="P137" s="128">
        <v>14</v>
      </c>
      <c r="Q137" s="128">
        <v>19</v>
      </c>
      <c r="R137" s="128">
        <v>20</v>
      </c>
      <c r="S137" s="128">
        <v>66</v>
      </c>
      <c r="T137" s="128">
        <v>10</v>
      </c>
      <c r="U137" s="128">
        <v>14</v>
      </c>
      <c r="V137" s="128">
        <v>294</v>
      </c>
      <c r="W137" s="128">
        <v>8</v>
      </c>
      <c r="X137" s="128">
        <v>1</v>
      </c>
      <c r="Y137" s="128">
        <v>1</v>
      </c>
      <c r="Z137" s="128">
        <v>24</v>
      </c>
      <c r="AA137" s="128">
        <v>3</v>
      </c>
      <c r="AB137" s="128">
        <v>7</v>
      </c>
      <c r="AC137" s="128">
        <v>8</v>
      </c>
      <c r="AD137" s="128">
        <v>14</v>
      </c>
      <c r="AE137" s="128">
        <v>9</v>
      </c>
      <c r="AF137" s="128">
        <v>3</v>
      </c>
      <c r="AG137" s="128">
        <v>24</v>
      </c>
      <c r="AH137" s="128">
        <v>1</v>
      </c>
      <c r="AI137" s="128">
        <v>19</v>
      </c>
      <c r="AJ137" s="128">
        <v>13</v>
      </c>
      <c r="AK137" s="128">
        <v>6</v>
      </c>
      <c r="AL137" s="128">
        <v>71</v>
      </c>
      <c r="AM137" s="128">
        <v>39</v>
      </c>
      <c r="AN137" s="128">
        <v>9</v>
      </c>
      <c r="AO137" s="128">
        <v>147</v>
      </c>
      <c r="AP137" s="128">
        <v>7</v>
      </c>
      <c r="AQ137" s="128">
        <v>0</v>
      </c>
      <c r="AR137" s="128">
        <v>0</v>
      </c>
      <c r="AS137" s="128">
        <v>9</v>
      </c>
      <c r="AT137" s="128">
        <v>128</v>
      </c>
      <c r="AU137" s="128">
        <v>0</v>
      </c>
      <c r="AV137" s="128">
        <v>143</v>
      </c>
    </row>
    <row r="138" spans="1:48" ht="16.8">
      <c r="A138" s="129" t="s">
        <v>767</v>
      </c>
      <c r="B138" s="128">
        <v>40</v>
      </c>
      <c r="C138" s="128">
        <v>32</v>
      </c>
      <c r="D138" s="128">
        <v>21</v>
      </c>
      <c r="E138" s="128">
        <v>19</v>
      </c>
      <c r="F138" s="128">
        <v>15</v>
      </c>
      <c r="G138" s="128">
        <v>17</v>
      </c>
      <c r="H138" s="128">
        <v>5</v>
      </c>
      <c r="I138" s="128">
        <v>3</v>
      </c>
      <c r="J138" s="128">
        <v>31</v>
      </c>
      <c r="K138" s="128">
        <v>16</v>
      </c>
      <c r="L138" s="128">
        <v>10</v>
      </c>
      <c r="M138" s="128">
        <v>40</v>
      </c>
      <c r="N138" s="128">
        <v>1</v>
      </c>
      <c r="O138" s="128">
        <v>0</v>
      </c>
      <c r="P138" s="128">
        <v>6</v>
      </c>
      <c r="Q138" s="128">
        <v>4</v>
      </c>
      <c r="R138" s="128">
        <v>13</v>
      </c>
      <c r="S138" s="128">
        <v>10</v>
      </c>
      <c r="T138" s="128">
        <v>2</v>
      </c>
      <c r="U138" s="128">
        <v>4</v>
      </c>
      <c r="V138" s="128">
        <v>87</v>
      </c>
      <c r="W138" s="128">
        <v>1</v>
      </c>
      <c r="X138" s="128">
        <v>0</v>
      </c>
      <c r="Y138" s="128">
        <v>0</v>
      </c>
      <c r="Z138" s="128">
        <v>6</v>
      </c>
      <c r="AA138" s="128">
        <v>1</v>
      </c>
      <c r="AB138" s="128">
        <v>2</v>
      </c>
      <c r="AC138" s="128">
        <v>2</v>
      </c>
      <c r="AD138" s="128">
        <v>3</v>
      </c>
      <c r="AE138" s="128">
        <v>3</v>
      </c>
      <c r="AF138" s="128">
        <v>1</v>
      </c>
      <c r="AG138" s="128">
        <v>8</v>
      </c>
      <c r="AH138" s="128">
        <v>1</v>
      </c>
      <c r="AI138" s="128">
        <v>9</v>
      </c>
      <c r="AJ138" s="128">
        <v>0</v>
      </c>
      <c r="AK138" s="128">
        <v>2</v>
      </c>
      <c r="AL138" s="128">
        <v>18</v>
      </c>
      <c r="AM138" s="128">
        <v>11</v>
      </c>
      <c r="AN138" s="128">
        <v>0</v>
      </c>
      <c r="AO138" s="128">
        <v>40</v>
      </c>
      <c r="AP138" s="128">
        <v>2</v>
      </c>
      <c r="AQ138" s="128">
        <v>0</v>
      </c>
      <c r="AR138" s="128">
        <v>0</v>
      </c>
      <c r="AS138" s="128">
        <v>2</v>
      </c>
      <c r="AT138" s="128">
        <v>34</v>
      </c>
      <c r="AU138" s="128">
        <v>0</v>
      </c>
      <c r="AV138" s="128">
        <v>38</v>
      </c>
    </row>
    <row r="139" spans="1:48" ht="16.8">
      <c r="A139" s="129" t="s">
        <v>769</v>
      </c>
      <c r="B139" s="128">
        <v>47</v>
      </c>
      <c r="C139" s="128">
        <v>35</v>
      </c>
      <c r="D139" s="128">
        <v>18</v>
      </c>
      <c r="E139" s="128">
        <v>29</v>
      </c>
      <c r="F139" s="128">
        <v>11</v>
      </c>
      <c r="G139" s="128">
        <v>22</v>
      </c>
      <c r="H139" s="128">
        <v>9</v>
      </c>
      <c r="I139" s="128">
        <v>5</v>
      </c>
      <c r="J139" s="128">
        <v>37</v>
      </c>
      <c r="K139" s="128">
        <v>17</v>
      </c>
      <c r="L139" s="128">
        <v>11</v>
      </c>
      <c r="M139" s="128">
        <v>47</v>
      </c>
      <c r="N139" s="128">
        <v>0</v>
      </c>
      <c r="O139" s="128">
        <v>0</v>
      </c>
      <c r="P139" s="128">
        <v>6</v>
      </c>
      <c r="Q139" s="128">
        <v>5</v>
      </c>
      <c r="R139" s="128">
        <v>8</v>
      </c>
      <c r="S139" s="128">
        <v>14</v>
      </c>
      <c r="T139" s="128">
        <v>5</v>
      </c>
      <c r="U139" s="128">
        <v>8</v>
      </c>
      <c r="V139" s="128">
        <v>101</v>
      </c>
      <c r="W139" s="128">
        <v>4</v>
      </c>
      <c r="X139" s="128">
        <v>0</v>
      </c>
      <c r="Y139" s="128">
        <v>2</v>
      </c>
      <c r="Z139" s="128">
        <v>10</v>
      </c>
      <c r="AA139" s="128">
        <v>1</v>
      </c>
      <c r="AB139" s="128">
        <v>2</v>
      </c>
      <c r="AC139" s="128">
        <v>4</v>
      </c>
      <c r="AD139" s="128">
        <v>6</v>
      </c>
      <c r="AE139" s="128">
        <v>0</v>
      </c>
      <c r="AF139" s="128">
        <v>3</v>
      </c>
      <c r="AG139" s="128">
        <v>6</v>
      </c>
      <c r="AH139" s="128">
        <v>0</v>
      </c>
      <c r="AI139" s="128">
        <v>4</v>
      </c>
      <c r="AJ139" s="128">
        <v>4</v>
      </c>
      <c r="AK139" s="128">
        <v>2</v>
      </c>
      <c r="AL139" s="128">
        <v>26</v>
      </c>
      <c r="AM139" s="128">
        <v>8</v>
      </c>
      <c r="AN139" s="128">
        <v>3</v>
      </c>
      <c r="AO139" s="128">
        <v>47</v>
      </c>
      <c r="AP139" s="128">
        <v>1</v>
      </c>
      <c r="AQ139" s="128">
        <v>0</v>
      </c>
      <c r="AR139" s="128">
        <v>0</v>
      </c>
      <c r="AS139" s="128">
        <v>2</v>
      </c>
      <c r="AT139" s="128">
        <v>42</v>
      </c>
      <c r="AU139" s="128">
        <v>0</v>
      </c>
      <c r="AV139" s="128">
        <v>45</v>
      </c>
    </row>
    <row r="140" spans="1:48" ht="16.8">
      <c r="A140" s="129" t="s">
        <v>771</v>
      </c>
      <c r="B140" s="128">
        <v>38</v>
      </c>
      <c r="C140" s="128">
        <v>26</v>
      </c>
      <c r="D140" s="128">
        <v>19</v>
      </c>
      <c r="E140" s="128">
        <v>19</v>
      </c>
      <c r="F140" s="128">
        <v>9</v>
      </c>
      <c r="G140" s="128">
        <v>24</v>
      </c>
      <c r="H140" s="128">
        <v>2</v>
      </c>
      <c r="I140" s="128">
        <v>3</v>
      </c>
      <c r="J140" s="128">
        <v>26</v>
      </c>
      <c r="K140" s="128">
        <v>14</v>
      </c>
      <c r="L140" s="128">
        <v>6</v>
      </c>
      <c r="M140" s="128">
        <v>38</v>
      </c>
      <c r="N140" s="128">
        <v>1</v>
      </c>
      <c r="O140" s="128">
        <v>0</v>
      </c>
      <c r="P140" s="128">
        <v>4</v>
      </c>
      <c r="Q140" s="128">
        <v>6</v>
      </c>
      <c r="R140" s="128">
        <v>9</v>
      </c>
      <c r="S140" s="128">
        <v>15</v>
      </c>
      <c r="T140" s="128">
        <v>1</v>
      </c>
      <c r="U140" s="128">
        <v>3</v>
      </c>
      <c r="V140" s="128">
        <v>78</v>
      </c>
      <c r="W140" s="128">
        <v>1</v>
      </c>
      <c r="X140" s="128">
        <v>0</v>
      </c>
      <c r="Y140" s="128">
        <v>0</v>
      </c>
      <c r="Z140" s="128">
        <v>9</v>
      </c>
      <c r="AA140" s="128">
        <v>0</v>
      </c>
      <c r="AB140" s="128">
        <v>2</v>
      </c>
      <c r="AC140" s="128">
        <v>5</v>
      </c>
      <c r="AD140" s="128">
        <v>3</v>
      </c>
      <c r="AE140" s="128">
        <v>1</v>
      </c>
      <c r="AF140" s="128">
        <v>0</v>
      </c>
      <c r="AG140" s="128">
        <v>4</v>
      </c>
      <c r="AH140" s="128">
        <v>0</v>
      </c>
      <c r="AI140" s="128">
        <v>9</v>
      </c>
      <c r="AJ140" s="128">
        <v>3</v>
      </c>
      <c r="AK140" s="128">
        <v>2</v>
      </c>
      <c r="AL140" s="128">
        <v>28</v>
      </c>
      <c r="AM140" s="128">
        <v>5</v>
      </c>
      <c r="AN140" s="128">
        <v>0</v>
      </c>
      <c r="AO140" s="128">
        <v>38</v>
      </c>
      <c r="AP140" s="128">
        <v>2</v>
      </c>
      <c r="AQ140" s="128">
        <v>0</v>
      </c>
      <c r="AR140" s="128">
        <v>0</v>
      </c>
      <c r="AS140" s="128">
        <v>0</v>
      </c>
      <c r="AT140" s="128">
        <v>36</v>
      </c>
      <c r="AU140" s="128">
        <v>0</v>
      </c>
      <c r="AV140" s="128">
        <v>38</v>
      </c>
    </row>
    <row r="141" spans="1:48" ht="16.8">
      <c r="A141" s="129" t="s">
        <v>777</v>
      </c>
      <c r="B141" s="128">
        <v>233</v>
      </c>
      <c r="C141" s="128">
        <v>174</v>
      </c>
      <c r="D141" s="128">
        <v>119</v>
      </c>
      <c r="E141" s="128">
        <v>114</v>
      </c>
      <c r="F141" s="128">
        <v>48</v>
      </c>
      <c r="G141" s="128">
        <v>125</v>
      </c>
      <c r="H141" s="128">
        <v>27</v>
      </c>
      <c r="I141" s="128">
        <v>33</v>
      </c>
      <c r="J141" s="128">
        <v>174</v>
      </c>
      <c r="K141" s="128">
        <v>46</v>
      </c>
      <c r="L141" s="128">
        <v>29</v>
      </c>
      <c r="M141" s="128">
        <v>233</v>
      </c>
      <c r="N141" s="128">
        <v>7</v>
      </c>
      <c r="O141" s="128">
        <v>30</v>
      </c>
      <c r="P141" s="128">
        <v>27</v>
      </c>
      <c r="Q141" s="128">
        <v>21</v>
      </c>
      <c r="R141" s="128">
        <v>48</v>
      </c>
      <c r="S141" s="128">
        <v>79</v>
      </c>
      <c r="T141" s="128">
        <v>15</v>
      </c>
      <c r="U141" s="128">
        <v>40</v>
      </c>
      <c r="V141" s="128">
        <v>453</v>
      </c>
      <c r="W141" s="128">
        <v>9</v>
      </c>
      <c r="X141" s="128">
        <v>2</v>
      </c>
      <c r="Y141" s="128">
        <v>2</v>
      </c>
      <c r="Z141" s="128">
        <v>28</v>
      </c>
      <c r="AA141" s="128">
        <v>11</v>
      </c>
      <c r="AB141" s="128">
        <v>15</v>
      </c>
      <c r="AC141" s="128">
        <v>20</v>
      </c>
      <c r="AD141" s="128">
        <v>24</v>
      </c>
      <c r="AE141" s="128">
        <v>9</v>
      </c>
      <c r="AF141" s="128">
        <v>2</v>
      </c>
      <c r="AG141" s="128">
        <v>41</v>
      </c>
      <c r="AH141" s="128">
        <v>10</v>
      </c>
      <c r="AI141" s="128">
        <v>21</v>
      </c>
      <c r="AJ141" s="128">
        <v>33</v>
      </c>
      <c r="AK141" s="128">
        <v>7</v>
      </c>
      <c r="AL141" s="128">
        <v>115</v>
      </c>
      <c r="AM141" s="128">
        <v>41</v>
      </c>
      <c r="AN141" s="128">
        <v>16</v>
      </c>
      <c r="AO141" s="128">
        <v>233</v>
      </c>
      <c r="AP141" s="128">
        <v>16</v>
      </c>
      <c r="AQ141" s="128">
        <v>0</v>
      </c>
      <c r="AR141" s="128">
        <v>0</v>
      </c>
      <c r="AS141" s="128">
        <v>12</v>
      </c>
      <c r="AT141" s="128">
        <v>196</v>
      </c>
      <c r="AU141" s="128">
        <v>0</v>
      </c>
      <c r="AV141" s="128">
        <v>221</v>
      </c>
    </row>
    <row r="142" spans="1:48" ht="16.8">
      <c r="A142" s="129" t="s">
        <v>773</v>
      </c>
      <c r="B142" s="128">
        <v>249</v>
      </c>
      <c r="C142" s="128">
        <v>197</v>
      </c>
      <c r="D142" s="128">
        <v>128</v>
      </c>
      <c r="E142" s="128">
        <v>121</v>
      </c>
      <c r="F142" s="128">
        <v>75</v>
      </c>
      <c r="G142" s="128">
        <v>122</v>
      </c>
      <c r="H142" s="128">
        <v>24</v>
      </c>
      <c r="I142" s="128">
        <v>28</v>
      </c>
      <c r="J142" s="128">
        <v>194</v>
      </c>
      <c r="K142" s="128">
        <v>40</v>
      </c>
      <c r="L142" s="128">
        <v>20</v>
      </c>
      <c r="M142" s="128">
        <v>249</v>
      </c>
      <c r="N142" s="128">
        <v>14</v>
      </c>
      <c r="O142" s="128">
        <v>0</v>
      </c>
      <c r="P142" s="128">
        <v>18</v>
      </c>
      <c r="Q142" s="128">
        <v>24</v>
      </c>
      <c r="R142" s="128">
        <v>50</v>
      </c>
      <c r="S142" s="128">
        <v>83</v>
      </c>
      <c r="T142" s="128">
        <v>25</v>
      </c>
      <c r="U142" s="128">
        <v>39</v>
      </c>
      <c r="V142" s="128">
        <v>483</v>
      </c>
      <c r="W142" s="128">
        <v>16</v>
      </c>
      <c r="X142" s="128">
        <v>1</v>
      </c>
      <c r="Y142" s="128">
        <v>1</v>
      </c>
      <c r="Z142" s="128">
        <v>51</v>
      </c>
      <c r="AA142" s="128">
        <v>5</v>
      </c>
      <c r="AB142" s="128">
        <v>19</v>
      </c>
      <c r="AC142" s="128">
        <v>12</v>
      </c>
      <c r="AD142" s="128">
        <v>22</v>
      </c>
      <c r="AE142" s="128">
        <v>8</v>
      </c>
      <c r="AF142" s="128">
        <v>4</v>
      </c>
      <c r="AG142" s="128">
        <v>48</v>
      </c>
      <c r="AH142" s="128">
        <v>2</v>
      </c>
      <c r="AI142" s="128">
        <v>23</v>
      </c>
      <c r="AJ142" s="128">
        <v>18</v>
      </c>
      <c r="AK142" s="128">
        <v>4</v>
      </c>
      <c r="AL142" s="128">
        <v>37</v>
      </c>
      <c r="AM142" s="128">
        <v>97</v>
      </c>
      <c r="AN142" s="128">
        <v>66</v>
      </c>
      <c r="AO142" s="128">
        <v>249</v>
      </c>
      <c r="AP142" s="128">
        <v>9</v>
      </c>
      <c r="AQ142" s="128">
        <v>0</v>
      </c>
      <c r="AR142" s="128">
        <v>0</v>
      </c>
      <c r="AS142" s="128">
        <v>8</v>
      </c>
      <c r="AT142" s="128">
        <v>217</v>
      </c>
      <c r="AU142" s="128">
        <v>0</v>
      </c>
      <c r="AV142" s="128">
        <v>237</v>
      </c>
    </row>
    <row r="143" spans="1:48" ht="16.8">
      <c r="A143" s="129" t="s">
        <v>783</v>
      </c>
      <c r="B143" s="128">
        <v>314</v>
      </c>
      <c r="C143" s="128">
        <v>233</v>
      </c>
      <c r="D143" s="128">
        <v>159</v>
      </c>
      <c r="E143" s="128">
        <v>155</v>
      </c>
      <c r="F143" s="128">
        <v>76</v>
      </c>
      <c r="G143" s="128">
        <v>179</v>
      </c>
      <c r="H143" s="128">
        <v>29</v>
      </c>
      <c r="I143" s="128">
        <v>30</v>
      </c>
      <c r="J143" s="128">
        <v>225</v>
      </c>
      <c r="K143" s="128">
        <v>79</v>
      </c>
      <c r="L143" s="128">
        <v>39</v>
      </c>
      <c r="M143" s="128">
        <v>314</v>
      </c>
      <c r="N143" s="128">
        <v>23</v>
      </c>
      <c r="O143" s="128">
        <v>109</v>
      </c>
      <c r="P143" s="128">
        <v>36</v>
      </c>
      <c r="Q143" s="128">
        <v>18</v>
      </c>
      <c r="R143" s="128">
        <v>52</v>
      </c>
      <c r="S143" s="128">
        <v>115</v>
      </c>
      <c r="T143" s="128">
        <v>35</v>
      </c>
      <c r="U143" s="128">
        <v>53</v>
      </c>
      <c r="V143" s="128">
        <v>618</v>
      </c>
      <c r="W143" s="128">
        <v>13</v>
      </c>
      <c r="X143" s="128">
        <v>2</v>
      </c>
      <c r="Y143" s="128">
        <v>1</v>
      </c>
      <c r="Z143" s="128">
        <v>39</v>
      </c>
      <c r="AA143" s="128">
        <v>9</v>
      </c>
      <c r="AB143" s="128">
        <v>26</v>
      </c>
      <c r="AC143" s="128">
        <v>17</v>
      </c>
      <c r="AD143" s="128">
        <v>41</v>
      </c>
      <c r="AE143" s="128">
        <v>17</v>
      </c>
      <c r="AF143" s="128">
        <v>3</v>
      </c>
      <c r="AG143" s="128">
        <v>73</v>
      </c>
      <c r="AH143" s="128">
        <v>2</v>
      </c>
      <c r="AI143" s="128">
        <v>24</v>
      </c>
      <c r="AJ143" s="128">
        <v>35</v>
      </c>
      <c r="AK143" s="128">
        <v>5</v>
      </c>
      <c r="AL143" s="128">
        <v>138</v>
      </c>
      <c r="AM143" s="128">
        <v>89</v>
      </c>
      <c r="AN143" s="128">
        <v>15</v>
      </c>
      <c r="AO143" s="128">
        <v>314</v>
      </c>
      <c r="AP143" s="128">
        <v>19</v>
      </c>
      <c r="AQ143" s="128">
        <v>0</v>
      </c>
      <c r="AR143" s="128">
        <v>0</v>
      </c>
      <c r="AS143" s="128">
        <v>7</v>
      </c>
      <c r="AT143" s="128">
        <v>272</v>
      </c>
      <c r="AU143" s="128">
        <v>0</v>
      </c>
      <c r="AV143" s="128">
        <v>298</v>
      </c>
    </row>
    <row r="144" spans="1:48" ht="16.8">
      <c r="A144" s="129" t="s">
        <v>770</v>
      </c>
      <c r="B144" s="128">
        <v>97</v>
      </c>
      <c r="C144" s="128">
        <v>76</v>
      </c>
      <c r="D144" s="128">
        <v>47</v>
      </c>
      <c r="E144" s="128">
        <v>50</v>
      </c>
      <c r="F144" s="128">
        <v>28</v>
      </c>
      <c r="G144" s="128">
        <v>48</v>
      </c>
      <c r="H144" s="128">
        <v>7</v>
      </c>
      <c r="I144" s="128">
        <v>14</v>
      </c>
      <c r="J144" s="128">
        <v>61</v>
      </c>
      <c r="K144" s="128">
        <v>40</v>
      </c>
      <c r="L144" s="128">
        <v>26</v>
      </c>
      <c r="M144" s="128">
        <v>97</v>
      </c>
      <c r="N144" s="128">
        <v>6</v>
      </c>
      <c r="O144" s="128">
        <v>0</v>
      </c>
      <c r="P144" s="128">
        <v>10</v>
      </c>
      <c r="Q144" s="128">
        <v>7</v>
      </c>
      <c r="R144" s="128">
        <v>28</v>
      </c>
      <c r="S144" s="128">
        <v>37</v>
      </c>
      <c r="T144" s="128">
        <v>6</v>
      </c>
      <c r="U144" s="128">
        <v>8</v>
      </c>
      <c r="V144" s="128">
        <v>198</v>
      </c>
      <c r="W144" s="128">
        <v>7</v>
      </c>
      <c r="X144" s="128">
        <v>0</v>
      </c>
      <c r="Y144" s="128">
        <v>0</v>
      </c>
      <c r="Z144" s="128">
        <v>14</v>
      </c>
      <c r="AA144" s="128">
        <v>2</v>
      </c>
      <c r="AB144" s="128">
        <v>6</v>
      </c>
      <c r="AC144" s="128">
        <v>6</v>
      </c>
      <c r="AD144" s="128">
        <v>13</v>
      </c>
      <c r="AE144" s="128">
        <v>3</v>
      </c>
      <c r="AF144" s="128">
        <v>3</v>
      </c>
      <c r="AG144" s="128">
        <v>21</v>
      </c>
      <c r="AH144" s="128">
        <v>0</v>
      </c>
      <c r="AI144" s="128">
        <v>11</v>
      </c>
      <c r="AJ144" s="128">
        <v>9</v>
      </c>
      <c r="AK144" s="128">
        <v>7</v>
      </c>
      <c r="AL144" s="128">
        <v>56</v>
      </c>
      <c r="AM144" s="128">
        <v>17</v>
      </c>
      <c r="AN144" s="128">
        <v>7</v>
      </c>
      <c r="AO144" s="128">
        <v>97</v>
      </c>
      <c r="AP144" s="128">
        <v>6</v>
      </c>
      <c r="AQ144" s="128">
        <v>0</v>
      </c>
      <c r="AR144" s="128">
        <v>0</v>
      </c>
      <c r="AS144" s="128">
        <v>5</v>
      </c>
      <c r="AT144" s="128">
        <v>85</v>
      </c>
      <c r="AU144" s="128">
        <v>0</v>
      </c>
      <c r="AV144" s="128">
        <v>90</v>
      </c>
    </row>
    <row r="145" spans="1:48" ht="16.8">
      <c r="A145" s="129" t="s">
        <v>772</v>
      </c>
      <c r="B145" s="128">
        <v>152</v>
      </c>
      <c r="C145" s="128">
        <v>112</v>
      </c>
      <c r="D145" s="128">
        <v>93</v>
      </c>
      <c r="E145" s="128">
        <v>59</v>
      </c>
      <c r="F145" s="128">
        <v>31</v>
      </c>
      <c r="G145" s="128">
        <v>98</v>
      </c>
      <c r="H145" s="128">
        <v>12</v>
      </c>
      <c r="I145" s="128">
        <v>11</v>
      </c>
      <c r="J145" s="128">
        <v>107</v>
      </c>
      <c r="K145" s="128">
        <v>48</v>
      </c>
      <c r="L145" s="128">
        <v>28</v>
      </c>
      <c r="M145" s="128">
        <v>152</v>
      </c>
      <c r="N145" s="128">
        <v>9</v>
      </c>
      <c r="O145" s="128">
        <v>0</v>
      </c>
      <c r="P145" s="128">
        <v>26</v>
      </c>
      <c r="Q145" s="128">
        <v>9</v>
      </c>
      <c r="R145" s="128">
        <v>30</v>
      </c>
      <c r="S145" s="128">
        <v>55</v>
      </c>
      <c r="T145" s="128">
        <v>12</v>
      </c>
      <c r="U145" s="128">
        <v>16</v>
      </c>
      <c r="V145" s="128">
        <v>307</v>
      </c>
      <c r="W145" s="128">
        <v>7</v>
      </c>
      <c r="X145" s="128">
        <v>2</v>
      </c>
      <c r="Y145" s="128">
        <v>2</v>
      </c>
      <c r="Z145" s="128">
        <v>28</v>
      </c>
      <c r="AA145" s="128">
        <v>7</v>
      </c>
      <c r="AB145" s="128">
        <v>15</v>
      </c>
      <c r="AC145" s="128">
        <v>10</v>
      </c>
      <c r="AD145" s="128">
        <v>13</v>
      </c>
      <c r="AE145" s="128">
        <v>9</v>
      </c>
      <c r="AF145" s="128">
        <v>3</v>
      </c>
      <c r="AG145" s="128">
        <v>11</v>
      </c>
      <c r="AH145" s="128">
        <v>2</v>
      </c>
      <c r="AI145" s="128">
        <v>17</v>
      </c>
      <c r="AJ145" s="128">
        <v>18</v>
      </c>
      <c r="AK145" s="128">
        <v>10</v>
      </c>
      <c r="AL145" s="128">
        <v>79</v>
      </c>
      <c r="AM145" s="128">
        <v>26</v>
      </c>
      <c r="AN145" s="128">
        <v>9</v>
      </c>
      <c r="AO145" s="128">
        <v>152</v>
      </c>
      <c r="AP145" s="128">
        <v>12</v>
      </c>
      <c r="AQ145" s="128">
        <v>0</v>
      </c>
      <c r="AR145" s="128">
        <v>0</v>
      </c>
      <c r="AS145" s="128">
        <v>6</v>
      </c>
      <c r="AT145" s="128">
        <v>129</v>
      </c>
      <c r="AU145" s="128">
        <v>0</v>
      </c>
      <c r="AV145" s="128">
        <v>144</v>
      </c>
    </row>
    <row r="146" spans="1:48" ht="16.8">
      <c r="A146" s="129" t="s">
        <v>789</v>
      </c>
      <c r="B146" s="128">
        <v>226</v>
      </c>
      <c r="C146" s="128">
        <v>192</v>
      </c>
      <c r="D146" s="128">
        <v>101</v>
      </c>
      <c r="E146" s="128">
        <v>125</v>
      </c>
      <c r="F146" s="128">
        <v>47</v>
      </c>
      <c r="G146" s="128">
        <v>127</v>
      </c>
      <c r="H146" s="128">
        <v>25</v>
      </c>
      <c r="I146" s="128">
        <v>27</v>
      </c>
      <c r="J146" s="128">
        <v>163</v>
      </c>
      <c r="K146" s="128">
        <v>78</v>
      </c>
      <c r="L146" s="128">
        <v>39</v>
      </c>
      <c r="M146" s="128">
        <v>226</v>
      </c>
      <c r="N146" s="128">
        <v>22</v>
      </c>
      <c r="O146" s="128">
        <v>72</v>
      </c>
      <c r="P146" s="128">
        <v>16</v>
      </c>
      <c r="Q146" s="128">
        <v>19</v>
      </c>
      <c r="R146" s="128">
        <v>45</v>
      </c>
      <c r="S146" s="128">
        <v>92</v>
      </c>
      <c r="T146" s="128">
        <v>21</v>
      </c>
      <c r="U146" s="128">
        <v>32</v>
      </c>
      <c r="V146" s="128">
        <v>467</v>
      </c>
      <c r="W146" s="128">
        <v>17</v>
      </c>
      <c r="X146" s="128">
        <v>2</v>
      </c>
      <c r="Y146" s="128">
        <v>2</v>
      </c>
      <c r="Z146" s="128">
        <v>48</v>
      </c>
      <c r="AA146" s="128">
        <v>2</v>
      </c>
      <c r="AB146" s="128">
        <v>11</v>
      </c>
      <c r="AC146" s="128">
        <v>21</v>
      </c>
      <c r="AD146" s="128">
        <v>10</v>
      </c>
      <c r="AE146" s="128">
        <v>11</v>
      </c>
      <c r="AF146" s="128">
        <v>3</v>
      </c>
      <c r="AG146" s="128">
        <v>48</v>
      </c>
      <c r="AH146" s="128">
        <v>1</v>
      </c>
      <c r="AI146" s="128">
        <v>16</v>
      </c>
      <c r="AJ146" s="128">
        <v>31</v>
      </c>
      <c r="AK146" s="128">
        <v>4</v>
      </c>
      <c r="AL146" s="128">
        <v>123</v>
      </c>
      <c r="AM146" s="128">
        <v>31</v>
      </c>
      <c r="AN146" s="128">
        <v>21</v>
      </c>
      <c r="AO146" s="128">
        <v>226</v>
      </c>
      <c r="AP146" s="128">
        <v>11</v>
      </c>
      <c r="AQ146" s="128">
        <v>0</v>
      </c>
      <c r="AR146" s="128">
        <v>0</v>
      </c>
      <c r="AS146" s="128">
        <v>10</v>
      </c>
      <c r="AT146" s="128">
        <v>196</v>
      </c>
      <c r="AU146" s="128">
        <v>0</v>
      </c>
      <c r="AV146" s="128">
        <v>211</v>
      </c>
    </row>
    <row r="147" spans="1:48" ht="16.8">
      <c r="A147" s="129" t="s">
        <v>780</v>
      </c>
      <c r="B147" s="128">
        <v>112</v>
      </c>
      <c r="C147" s="128">
        <v>84</v>
      </c>
      <c r="D147" s="128">
        <v>57</v>
      </c>
      <c r="E147" s="128">
        <v>55</v>
      </c>
      <c r="F147" s="128">
        <v>37</v>
      </c>
      <c r="G147" s="128">
        <v>59</v>
      </c>
      <c r="H147" s="128">
        <v>7</v>
      </c>
      <c r="I147" s="128">
        <v>9</v>
      </c>
      <c r="J147" s="128">
        <v>91</v>
      </c>
      <c r="K147" s="128">
        <v>16</v>
      </c>
      <c r="L147" s="128">
        <v>8</v>
      </c>
      <c r="M147" s="128">
        <v>112</v>
      </c>
      <c r="N147" s="128">
        <v>5</v>
      </c>
      <c r="O147" s="128">
        <v>0</v>
      </c>
      <c r="P147" s="128">
        <v>9</v>
      </c>
      <c r="Q147" s="128">
        <v>14</v>
      </c>
      <c r="R147" s="128">
        <v>32</v>
      </c>
      <c r="S147" s="128">
        <v>36</v>
      </c>
      <c r="T147" s="128">
        <v>7</v>
      </c>
      <c r="U147" s="128">
        <v>12</v>
      </c>
      <c r="V147" s="128">
        <v>219</v>
      </c>
      <c r="W147" s="128">
        <v>9</v>
      </c>
      <c r="X147" s="128">
        <v>2</v>
      </c>
      <c r="Y147" s="128">
        <v>1</v>
      </c>
      <c r="Z147" s="128">
        <v>13</v>
      </c>
      <c r="AA147" s="128">
        <v>1</v>
      </c>
      <c r="AB147" s="128">
        <v>7</v>
      </c>
      <c r="AC147" s="128">
        <v>9</v>
      </c>
      <c r="AD147" s="128">
        <v>16</v>
      </c>
      <c r="AE147" s="128">
        <v>6</v>
      </c>
      <c r="AF147" s="128">
        <v>2</v>
      </c>
      <c r="AG147" s="128">
        <v>13</v>
      </c>
      <c r="AH147" s="128">
        <v>1</v>
      </c>
      <c r="AI147" s="128">
        <v>14</v>
      </c>
      <c r="AJ147" s="128">
        <v>13</v>
      </c>
      <c r="AK147" s="128">
        <v>5</v>
      </c>
      <c r="AL147" s="128">
        <v>41</v>
      </c>
      <c r="AM147" s="128">
        <v>39</v>
      </c>
      <c r="AN147" s="128">
        <v>2</v>
      </c>
      <c r="AO147" s="128">
        <v>112</v>
      </c>
      <c r="AP147" s="128">
        <v>6</v>
      </c>
      <c r="AQ147" s="128">
        <v>0</v>
      </c>
      <c r="AR147" s="128">
        <v>0</v>
      </c>
      <c r="AS147" s="128">
        <v>6</v>
      </c>
      <c r="AT147" s="128">
        <v>95</v>
      </c>
      <c r="AU147" s="128">
        <v>0</v>
      </c>
      <c r="AV147" s="128">
        <v>107</v>
      </c>
    </row>
    <row r="148" spans="1:48" ht="16.8">
      <c r="A148" s="129" t="s">
        <v>774</v>
      </c>
      <c r="B148" s="128">
        <v>110</v>
      </c>
      <c r="C148" s="128">
        <v>86</v>
      </c>
      <c r="D148" s="128">
        <v>55</v>
      </c>
      <c r="E148" s="128">
        <v>55</v>
      </c>
      <c r="F148" s="128">
        <v>24</v>
      </c>
      <c r="G148" s="128">
        <v>71</v>
      </c>
      <c r="H148" s="128">
        <v>8</v>
      </c>
      <c r="I148" s="128">
        <v>7</v>
      </c>
      <c r="J148" s="128">
        <v>89</v>
      </c>
      <c r="K148" s="128">
        <v>15</v>
      </c>
      <c r="L148" s="128">
        <v>2</v>
      </c>
      <c r="M148" s="128">
        <v>110</v>
      </c>
      <c r="N148" s="128">
        <v>6</v>
      </c>
      <c r="O148" s="128">
        <v>0</v>
      </c>
      <c r="P148" s="128">
        <v>8</v>
      </c>
      <c r="Q148" s="128">
        <v>6</v>
      </c>
      <c r="R148" s="128">
        <v>18</v>
      </c>
      <c r="S148" s="128">
        <v>44</v>
      </c>
      <c r="T148" s="128">
        <v>15</v>
      </c>
      <c r="U148" s="128">
        <v>16</v>
      </c>
      <c r="V148" s="128">
        <v>214</v>
      </c>
      <c r="W148" s="128">
        <v>8</v>
      </c>
      <c r="X148" s="128">
        <v>1</v>
      </c>
      <c r="Y148" s="128">
        <v>0</v>
      </c>
      <c r="Z148" s="128">
        <v>19</v>
      </c>
      <c r="AA148" s="128">
        <v>2</v>
      </c>
      <c r="AB148" s="128">
        <v>11</v>
      </c>
      <c r="AC148" s="128">
        <v>8</v>
      </c>
      <c r="AD148" s="128">
        <v>14</v>
      </c>
      <c r="AE148" s="128">
        <v>5</v>
      </c>
      <c r="AF148" s="128">
        <v>0</v>
      </c>
      <c r="AG148" s="128">
        <v>18</v>
      </c>
      <c r="AH148" s="128">
        <v>0</v>
      </c>
      <c r="AI148" s="128">
        <v>3</v>
      </c>
      <c r="AJ148" s="128">
        <v>13</v>
      </c>
      <c r="AK148" s="128">
        <v>1</v>
      </c>
      <c r="AL148" s="128">
        <v>19</v>
      </c>
      <c r="AM148" s="128">
        <v>25</v>
      </c>
      <c r="AN148" s="128">
        <v>36</v>
      </c>
      <c r="AO148" s="128">
        <v>110</v>
      </c>
      <c r="AP148" s="128">
        <v>4</v>
      </c>
      <c r="AQ148" s="128">
        <v>0</v>
      </c>
      <c r="AR148" s="128">
        <v>0</v>
      </c>
      <c r="AS148" s="128">
        <v>2</v>
      </c>
      <c r="AT148" s="128">
        <v>99</v>
      </c>
      <c r="AU148" s="128">
        <v>0</v>
      </c>
      <c r="AV148" s="128">
        <v>102</v>
      </c>
    </row>
    <row r="149" spans="1:48" ht="16.8">
      <c r="A149" s="129" t="s">
        <v>766</v>
      </c>
      <c r="B149" s="128">
        <v>167</v>
      </c>
      <c r="C149" s="128">
        <v>117</v>
      </c>
      <c r="D149" s="128">
        <v>76</v>
      </c>
      <c r="E149" s="128">
        <v>91</v>
      </c>
      <c r="F149" s="128">
        <v>41</v>
      </c>
      <c r="G149" s="128">
        <v>96</v>
      </c>
      <c r="H149" s="128">
        <v>17</v>
      </c>
      <c r="I149" s="128">
        <v>13</v>
      </c>
      <c r="J149" s="128">
        <v>105</v>
      </c>
      <c r="K149" s="128">
        <v>64</v>
      </c>
      <c r="L149" s="128">
        <v>37</v>
      </c>
      <c r="M149" s="128">
        <v>167</v>
      </c>
      <c r="N149" s="128">
        <v>12</v>
      </c>
      <c r="O149" s="128">
        <v>0</v>
      </c>
      <c r="P149" s="128">
        <v>20</v>
      </c>
      <c r="Q149" s="128">
        <v>20</v>
      </c>
      <c r="R149" s="128">
        <v>36</v>
      </c>
      <c r="S149" s="128">
        <v>64</v>
      </c>
      <c r="T149" s="128">
        <v>10</v>
      </c>
      <c r="U149" s="128">
        <v>15</v>
      </c>
      <c r="V149" s="128">
        <v>336</v>
      </c>
      <c r="W149" s="128">
        <v>7</v>
      </c>
      <c r="X149" s="128">
        <v>0</v>
      </c>
      <c r="Y149" s="128">
        <v>2</v>
      </c>
      <c r="Z149" s="128">
        <v>25</v>
      </c>
      <c r="AA149" s="128">
        <v>4</v>
      </c>
      <c r="AB149" s="128">
        <v>13</v>
      </c>
      <c r="AC149" s="128">
        <v>14</v>
      </c>
      <c r="AD149" s="128">
        <v>9</v>
      </c>
      <c r="AE149" s="128">
        <v>3</v>
      </c>
      <c r="AF149" s="128">
        <v>2</v>
      </c>
      <c r="AG149" s="128">
        <v>41</v>
      </c>
      <c r="AH149" s="128">
        <v>2</v>
      </c>
      <c r="AI149" s="128">
        <v>23</v>
      </c>
      <c r="AJ149" s="128">
        <v>17</v>
      </c>
      <c r="AK149" s="128">
        <v>13</v>
      </c>
      <c r="AL149" s="128">
        <v>95</v>
      </c>
      <c r="AM149" s="128">
        <v>19</v>
      </c>
      <c r="AN149" s="128">
        <v>7</v>
      </c>
      <c r="AO149" s="128">
        <v>167</v>
      </c>
      <c r="AP149" s="128">
        <v>8</v>
      </c>
      <c r="AQ149" s="128">
        <v>0</v>
      </c>
      <c r="AR149" s="128">
        <v>0</v>
      </c>
      <c r="AS149" s="128">
        <v>5</v>
      </c>
      <c r="AT149" s="128">
        <v>144</v>
      </c>
      <c r="AU149" s="128">
        <v>0</v>
      </c>
      <c r="AV149" s="128">
        <v>156</v>
      </c>
    </row>
    <row r="150" spans="1:48" ht="16.8">
      <c r="A150" s="129" t="s">
        <v>782</v>
      </c>
      <c r="B150" s="128">
        <v>218</v>
      </c>
      <c r="C150" s="128">
        <v>177</v>
      </c>
      <c r="D150" s="128">
        <v>108</v>
      </c>
      <c r="E150" s="128">
        <v>110</v>
      </c>
      <c r="F150" s="128">
        <v>47</v>
      </c>
      <c r="G150" s="128">
        <v>141</v>
      </c>
      <c r="H150" s="128">
        <v>15</v>
      </c>
      <c r="I150" s="128">
        <v>15</v>
      </c>
      <c r="J150" s="128">
        <v>173</v>
      </c>
      <c r="K150" s="128">
        <v>52</v>
      </c>
      <c r="L150" s="128">
        <v>30</v>
      </c>
      <c r="M150" s="128">
        <v>218</v>
      </c>
      <c r="N150" s="128">
        <v>9</v>
      </c>
      <c r="O150" s="128">
        <v>129</v>
      </c>
      <c r="P150" s="128">
        <v>22</v>
      </c>
      <c r="Q150" s="128">
        <v>15</v>
      </c>
      <c r="R150" s="128">
        <v>52</v>
      </c>
      <c r="S150" s="128">
        <v>71</v>
      </c>
      <c r="T150" s="128">
        <v>23</v>
      </c>
      <c r="U150" s="128">
        <v>28</v>
      </c>
      <c r="V150" s="128">
        <v>443</v>
      </c>
      <c r="W150" s="128">
        <v>5</v>
      </c>
      <c r="X150" s="128">
        <v>1</v>
      </c>
      <c r="Y150" s="128">
        <v>2</v>
      </c>
      <c r="Z150" s="128">
        <v>20</v>
      </c>
      <c r="AA150" s="128">
        <v>4</v>
      </c>
      <c r="AB150" s="128">
        <v>11</v>
      </c>
      <c r="AC150" s="128">
        <v>22</v>
      </c>
      <c r="AD150" s="128">
        <v>28</v>
      </c>
      <c r="AE150" s="128">
        <v>8</v>
      </c>
      <c r="AF150" s="128">
        <v>2</v>
      </c>
      <c r="AG150" s="128">
        <v>46</v>
      </c>
      <c r="AH150" s="128">
        <v>0</v>
      </c>
      <c r="AI150" s="128">
        <v>28</v>
      </c>
      <c r="AJ150" s="128">
        <v>31</v>
      </c>
      <c r="AK150" s="128">
        <v>7</v>
      </c>
      <c r="AL150" s="128">
        <v>83</v>
      </c>
      <c r="AM150" s="128">
        <v>75</v>
      </c>
      <c r="AN150" s="128">
        <v>7</v>
      </c>
      <c r="AO150" s="128">
        <v>218</v>
      </c>
      <c r="AP150" s="128">
        <v>20</v>
      </c>
      <c r="AQ150" s="128">
        <v>0</v>
      </c>
      <c r="AR150" s="128">
        <v>0</v>
      </c>
      <c r="AS150" s="128">
        <v>6</v>
      </c>
      <c r="AT150" s="128">
        <v>184</v>
      </c>
      <c r="AU150" s="128">
        <v>0</v>
      </c>
      <c r="AV150" s="128">
        <v>208</v>
      </c>
    </row>
    <row r="151" spans="1:48" ht="16.8">
      <c r="A151" s="129" t="s">
        <v>759</v>
      </c>
      <c r="B151" s="128">
        <v>260</v>
      </c>
      <c r="C151" s="128">
        <v>191</v>
      </c>
      <c r="D151" s="128">
        <v>134</v>
      </c>
      <c r="E151" s="128">
        <v>126</v>
      </c>
      <c r="F151" s="128">
        <v>55</v>
      </c>
      <c r="G151" s="128">
        <v>144</v>
      </c>
      <c r="H151" s="128">
        <v>29</v>
      </c>
      <c r="I151" s="128">
        <v>32</v>
      </c>
      <c r="J151" s="128">
        <v>187</v>
      </c>
      <c r="K151" s="128">
        <v>65</v>
      </c>
      <c r="L151" s="128">
        <v>37</v>
      </c>
      <c r="M151" s="128">
        <v>260</v>
      </c>
      <c r="N151" s="128">
        <v>12</v>
      </c>
      <c r="O151" s="128">
        <v>0</v>
      </c>
      <c r="P151" s="128">
        <v>25</v>
      </c>
      <c r="Q151" s="128">
        <v>25</v>
      </c>
      <c r="R151" s="128">
        <v>45</v>
      </c>
      <c r="S151" s="128">
        <v>102</v>
      </c>
      <c r="T151" s="128">
        <v>17</v>
      </c>
      <c r="U151" s="128">
        <v>43</v>
      </c>
      <c r="V151" s="128">
        <v>512</v>
      </c>
      <c r="W151" s="128">
        <v>14</v>
      </c>
      <c r="X151" s="128">
        <v>1</v>
      </c>
      <c r="Y151" s="128">
        <v>1</v>
      </c>
      <c r="Z151" s="128">
        <v>36</v>
      </c>
      <c r="AA151" s="128">
        <v>9</v>
      </c>
      <c r="AB151" s="128">
        <v>18</v>
      </c>
      <c r="AC151" s="128">
        <v>18</v>
      </c>
      <c r="AD151" s="128">
        <v>27</v>
      </c>
      <c r="AE151" s="128">
        <v>15</v>
      </c>
      <c r="AF151" s="128">
        <v>6</v>
      </c>
      <c r="AG151" s="128">
        <v>49</v>
      </c>
      <c r="AH151" s="128">
        <v>4</v>
      </c>
      <c r="AI151" s="128">
        <v>29</v>
      </c>
      <c r="AJ151" s="128">
        <v>26</v>
      </c>
      <c r="AK151" s="128">
        <v>6</v>
      </c>
      <c r="AL151" s="128">
        <v>145</v>
      </c>
      <c r="AM151" s="128">
        <v>49</v>
      </c>
      <c r="AN151" s="128">
        <v>18</v>
      </c>
      <c r="AO151" s="128">
        <v>260</v>
      </c>
      <c r="AP151" s="128">
        <v>14</v>
      </c>
      <c r="AQ151" s="128">
        <v>0</v>
      </c>
      <c r="AR151" s="128">
        <v>0</v>
      </c>
      <c r="AS151" s="128">
        <v>9</v>
      </c>
      <c r="AT151" s="128">
        <v>226</v>
      </c>
      <c r="AU151" s="128">
        <v>0</v>
      </c>
      <c r="AV151" s="128">
        <v>249</v>
      </c>
    </row>
    <row r="152" spans="1:48" ht="16.8">
      <c r="A152" s="129" t="s">
        <v>778</v>
      </c>
      <c r="B152" s="128">
        <v>365</v>
      </c>
      <c r="C152" s="128">
        <v>292</v>
      </c>
      <c r="D152" s="128">
        <v>181</v>
      </c>
      <c r="E152" s="128">
        <v>184</v>
      </c>
      <c r="F152" s="128">
        <v>76</v>
      </c>
      <c r="G152" s="128">
        <v>222</v>
      </c>
      <c r="H152" s="128">
        <v>39</v>
      </c>
      <c r="I152" s="128">
        <v>28</v>
      </c>
      <c r="J152" s="128">
        <v>238</v>
      </c>
      <c r="K152" s="128">
        <v>122</v>
      </c>
      <c r="L152" s="128">
        <v>80</v>
      </c>
      <c r="M152" s="128">
        <v>365</v>
      </c>
      <c r="N152" s="128">
        <v>17</v>
      </c>
      <c r="O152" s="128">
        <v>131</v>
      </c>
      <c r="P152" s="128">
        <v>44</v>
      </c>
      <c r="Q152" s="128">
        <v>42</v>
      </c>
      <c r="R152" s="128">
        <v>68</v>
      </c>
      <c r="S152" s="128">
        <v>108</v>
      </c>
      <c r="T152" s="128">
        <v>24</v>
      </c>
      <c r="U152" s="128">
        <v>77</v>
      </c>
      <c r="V152" s="128">
        <v>725</v>
      </c>
      <c r="W152" s="128">
        <v>8</v>
      </c>
      <c r="X152" s="128">
        <v>0</v>
      </c>
      <c r="Y152" s="128">
        <v>3</v>
      </c>
      <c r="Z152" s="128">
        <v>49</v>
      </c>
      <c r="AA152" s="128">
        <v>10</v>
      </c>
      <c r="AB152" s="128">
        <v>27</v>
      </c>
      <c r="AC152" s="128">
        <v>34</v>
      </c>
      <c r="AD152" s="128">
        <v>44</v>
      </c>
      <c r="AE152" s="128">
        <v>13</v>
      </c>
      <c r="AF152" s="128">
        <v>10</v>
      </c>
      <c r="AG152" s="128">
        <v>82</v>
      </c>
      <c r="AH152" s="128">
        <v>4</v>
      </c>
      <c r="AI152" s="128">
        <v>36</v>
      </c>
      <c r="AJ152" s="128">
        <v>34</v>
      </c>
      <c r="AK152" s="128">
        <v>13</v>
      </c>
      <c r="AL152" s="128">
        <v>181</v>
      </c>
      <c r="AM152" s="128">
        <v>85</v>
      </c>
      <c r="AN152" s="128">
        <v>18</v>
      </c>
      <c r="AO152" s="128">
        <v>365</v>
      </c>
      <c r="AP152" s="128">
        <v>22</v>
      </c>
      <c r="AQ152" s="128">
        <v>0</v>
      </c>
      <c r="AR152" s="128">
        <v>0</v>
      </c>
      <c r="AS152" s="128">
        <v>7</v>
      </c>
      <c r="AT152" s="128">
        <v>320</v>
      </c>
      <c r="AU152" s="128">
        <v>0</v>
      </c>
      <c r="AV152" s="128">
        <v>351</v>
      </c>
    </row>
    <row r="153" spans="1:48" ht="16.8">
      <c r="A153" s="129" t="s">
        <v>791</v>
      </c>
      <c r="B153" s="128">
        <v>1091</v>
      </c>
      <c r="C153" s="128">
        <v>865</v>
      </c>
      <c r="D153" s="128">
        <v>543</v>
      </c>
      <c r="E153" s="128">
        <v>548</v>
      </c>
      <c r="F153" s="128">
        <v>229</v>
      </c>
      <c r="G153" s="128">
        <v>621</v>
      </c>
      <c r="H153" s="128">
        <v>133</v>
      </c>
      <c r="I153" s="128">
        <v>108</v>
      </c>
      <c r="J153" s="128">
        <v>696</v>
      </c>
      <c r="K153" s="128">
        <v>363</v>
      </c>
      <c r="L153" s="128">
        <v>187</v>
      </c>
      <c r="M153" s="128">
        <v>1091</v>
      </c>
      <c r="N153" s="128">
        <v>91</v>
      </c>
      <c r="O153" s="128">
        <v>572</v>
      </c>
      <c r="P153" s="128">
        <v>112</v>
      </c>
      <c r="Q153" s="128">
        <v>83</v>
      </c>
      <c r="R153" s="128">
        <v>211</v>
      </c>
      <c r="S153" s="128">
        <v>385</v>
      </c>
      <c r="T153" s="128">
        <v>64</v>
      </c>
      <c r="U153" s="128">
        <v>226</v>
      </c>
      <c r="V153" s="128">
        <v>2150</v>
      </c>
      <c r="W153" s="128">
        <v>28</v>
      </c>
      <c r="X153" s="128">
        <v>6</v>
      </c>
      <c r="Y153" s="128">
        <v>4</v>
      </c>
      <c r="Z153" s="128">
        <v>163</v>
      </c>
      <c r="AA153" s="128">
        <v>15</v>
      </c>
      <c r="AB153" s="128">
        <v>82</v>
      </c>
      <c r="AC153" s="128">
        <v>80</v>
      </c>
      <c r="AD153" s="128">
        <v>75</v>
      </c>
      <c r="AE153" s="128">
        <v>48</v>
      </c>
      <c r="AF153" s="128">
        <v>29</v>
      </c>
      <c r="AG153" s="128">
        <v>239</v>
      </c>
      <c r="AH153" s="128">
        <v>8</v>
      </c>
      <c r="AI153" s="128">
        <v>105</v>
      </c>
      <c r="AJ153" s="128">
        <v>160</v>
      </c>
      <c r="AK153" s="128">
        <v>30</v>
      </c>
      <c r="AL153" s="128">
        <v>599</v>
      </c>
      <c r="AM153" s="128">
        <v>181</v>
      </c>
      <c r="AN153" s="128">
        <v>77</v>
      </c>
      <c r="AO153" s="128">
        <v>1091</v>
      </c>
      <c r="AP153" s="128">
        <v>61</v>
      </c>
      <c r="AQ153" s="128">
        <v>0</v>
      </c>
      <c r="AR153" s="128">
        <v>0</v>
      </c>
      <c r="AS153" s="128">
        <v>30</v>
      </c>
      <c r="AT153" s="128">
        <v>948</v>
      </c>
      <c r="AU153" s="128">
        <v>0</v>
      </c>
      <c r="AV153" s="128">
        <v>1032</v>
      </c>
    </row>
    <row r="154" spans="1:48" ht="16.8">
      <c r="A154" s="129" t="s">
        <v>792</v>
      </c>
      <c r="B154" s="128">
        <v>83</v>
      </c>
      <c r="C154" s="128">
        <v>54</v>
      </c>
      <c r="D154" s="128">
        <v>44</v>
      </c>
      <c r="E154" s="128">
        <v>39</v>
      </c>
      <c r="F154" s="128">
        <v>15</v>
      </c>
      <c r="G154" s="128">
        <v>49</v>
      </c>
      <c r="H154" s="128">
        <v>10</v>
      </c>
      <c r="I154" s="128">
        <v>9</v>
      </c>
      <c r="J154" s="128">
        <v>70</v>
      </c>
      <c r="K154" s="128">
        <v>11</v>
      </c>
      <c r="L154" s="128">
        <v>3</v>
      </c>
      <c r="M154" s="128">
        <v>83</v>
      </c>
      <c r="N154" s="128">
        <v>10</v>
      </c>
      <c r="O154" s="128">
        <v>0</v>
      </c>
      <c r="P154" s="128">
        <v>9</v>
      </c>
      <c r="Q154" s="128">
        <v>11</v>
      </c>
      <c r="R154" s="128">
        <v>18</v>
      </c>
      <c r="S154" s="128">
        <v>28</v>
      </c>
      <c r="T154" s="128">
        <v>4</v>
      </c>
      <c r="U154" s="128">
        <v>9</v>
      </c>
      <c r="V154" s="128">
        <v>164</v>
      </c>
      <c r="W154" s="128">
        <v>6</v>
      </c>
      <c r="X154" s="128">
        <v>1</v>
      </c>
      <c r="Y154" s="128">
        <v>1</v>
      </c>
      <c r="Z154" s="128">
        <v>9</v>
      </c>
      <c r="AA154" s="128">
        <v>4</v>
      </c>
      <c r="AB154" s="128">
        <v>3</v>
      </c>
      <c r="AC154" s="128">
        <v>6</v>
      </c>
      <c r="AD154" s="128">
        <v>6</v>
      </c>
      <c r="AE154" s="128">
        <v>4</v>
      </c>
      <c r="AF154" s="128">
        <v>2</v>
      </c>
      <c r="AG154" s="128">
        <v>18</v>
      </c>
      <c r="AH154" s="128">
        <v>1</v>
      </c>
      <c r="AI154" s="128">
        <v>10</v>
      </c>
      <c r="AJ154" s="128">
        <v>3</v>
      </c>
      <c r="AK154" s="128">
        <v>3</v>
      </c>
      <c r="AL154" s="128">
        <v>18</v>
      </c>
      <c r="AM154" s="128">
        <v>17</v>
      </c>
      <c r="AN154" s="128">
        <v>2</v>
      </c>
      <c r="AO154" s="128">
        <v>83</v>
      </c>
      <c r="AP154" s="128">
        <v>6</v>
      </c>
      <c r="AQ154" s="128">
        <v>0</v>
      </c>
      <c r="AR154" s="128">
        <v>0</v>
      </c>
      <c r="AS154" s="128">
        <v>3</v>
      </c>
      <c r="AT154" s="128">
        <v>69</v>
      </c>
      <c r="AU154" s="128">
        <v>0</v>
      </c>
      <c r="AV154" s="128">
        <v>78</v>
      </c>
    </row>
    <row r="155" spans="1:48" ht="16.8">
      <c r="A155" s="129" t="s">
        <v>804</v>
      </c>
      <c r="B155" s="128">
        <v>126</v>
      </c>
      <c r="C155" s="128">
        <v>95</v>
      </c>
      <c r="D155" s="128">
        <v>74</v>
      </c>
      <c r="E155" s="128">
        <v>52</v>
      </c>
      <c r="F155" s="128">
        <v>28</v>
      </c>
      <c r="G155" s="128">
        <v>78</v>
      </c>
      <c r="H155" s="128">
        <v>6</v>
      </c>
      <c r="I155" s="128">
        <v>14</v>
      </c>
      <c r="J155" s="128">
        <v>129</v>
      </c>
      <c r="K155" s="128">
        <v>5</v>
      </c>
      <c r="L155" s="128">
        <v>3</v>
      </c>
      <c r="M155" s="128">
        <v>126</v>
      </c>
      <c r="N155" s="128">
        <v>15</v>
      </c>
      <c r="O155" s="128">
        <v>21</v>
      </c>
      <c r="P155" s="128">
        <v>12</v>
      </c>
      <c r="Q155" s="128">
        <v>13</v>
      </c>
      <c r="R155" s="128">
        <v>28</v>
      </c>
      <c r="S155" s="128">
        <v>48</v>
      </c>
      <c r="T155" s="128">
        <v>4</v>
      </c>
      <c r="U155" s="128">
        <v>16</v>
      </c>
      <c r="V155" s="128">
        <v>260</v>
      </c>
      <c r="W155" s="128">
        <v>10</v>
      </c>
      <c r="X155" s="128">
        <v>2</v>
      </c>
      <c r="Y155" s="128">
        <v>1</v>
      </c>
      <c r="Z155" s="128">
        <v>22</v>
      </c>
      <c r="AA155" s="128">
        <v>3</v>
      </c>
      <c r="AB155" s="128">
        <v>4</v>
      </c>
      <c r="AC155" s="128">
        <v>11</v>
      </c>
      <c r="AD155" s="128">
        <v>8</v>
      </c>
      <c r="AE155" s="128">
        <v>5</v>
      </c>
      <c r="AF155" s="128">
        <v>5</v>
      </c>
      <c r="AG155" s="128">
        <v>23</v>
      </c>
      <c r="AH155" s="128">
        <v>1</v>
      </c>
      <c r="AI155" s="128">
        <v>16</v>
      </c>
      <c r="AJ155" s="128">
        <v>7</v>
      </c>
      <c r="AK155" s="128">
        <v>1</v>
      </c>
      <c r="AL155" s="128">
        <v>19</v>
      </c>
      <c r="AM155" s="128">
        <v>14</v>
      </c>
      <c r="AN155" s="128">
        <v>3</v>
      </c>
      <c r="AO155" s="128">
        <v>126</v>
      </c>
      <c r="AP155" s="128">
        <v>11</v>
      </c>
      <c r="AQ155" s="128">
        <v>0</v>
      </c>
      <c r="AR155" s="128">
        <v>0</v>
      </c>
      <c r="AS155" s="128">
        <v>3</v>
      </c>
      <c r="AT155" s="128">
        <v>108</v>
      </c>
      <c r="AU155" s="128">
        <v>0</v>
      </c>
      <c r="AV155" s="128">
        <v>113</v>
      </c>
    </row>
    <row r="156" spans="1:48" ht="16.8">
      <c r="A156" s="129" t="s">
        <v>805</v>
      </c>
      <c r="B156" s="128">
        <v>99</v>
      </c>
      <c r="C156" s="128">
        <v>71</v>
      </c>
      <c r="D156" s="128">
        <v>51</v>
      </c>
      <c r="E156" s="128">
        <v>48</v>
      </c>
      <c r="F156" s="128">
        <v>18</v>
      </c>
      <c r="G156" s="128">
        <v>61</v>
      </c>
      <c r="H156" s="128">
        <v>9</v>
      </c>
      <c r="I156" s="128">
        <v>11</v>
      </c>
      <c r="J156" s="128">
        <v>87</v>
      </c>
      <c r="K156" s="128">
        <v>6</v>
      </c>
      <c r="L156" s="128">
        <v>4</v>
      </c>
      <c r="M156" s="128">
        <v>99</v>
      </c>
      <c r="N156" s="128">
        <v>12</v>
      </c>
      <c r="O156" s="128">
        <v>0</v>
      </c>
      <c r="P156" s="128">
        <v>13</v>
      </c>
      <c r="Q156" s="128">
        <v>19</v>
      </c>
      <c r="R156" s="128">
        <v>18</v>
      </c>
      <c r="S156" s="128">
        <v>31</v>
      </c>
      <c r="T156" s="128">
        <v>5</v>
      </c>
      <c r="U156" s="128">
        <v>9</v>
      </c>
      <c r="V156" s="128">
        <v>192</v>
      </c>
      <c r="W156" s="128">
        <v>6</v>
      </c>
      <c r="X156" s="128">
        <v>1</v>
      </c>
      <c r="Y156" s="128">
        <v>1</v>
      </c>
      <c r="Z156" s="128">
        <v>18</v>
      </c>
      <c r="AA156" s="128">
        <v>2</v>
      </c>
      <c r="AB156" s="128">
        <v>7</v>
      </c>
      <c r="AC156" s="128">
        <v>7</v>
      </c>
      <c r="AD156" s="128">
        <v>7</v>
      </c>
      <c r="AE156" s="128">
        <v>4</v>
      </c>
      <c r="AF156" s="128">
        <v>0</v>
      </c>
      <c r="AG156" s="128">
        <v>24</v>
      </c>
      <c r="AH156" s="128">
        <v>2</v>
      </c>
      <c r="AI156" s="128">
        <v>7</v>
      </c>
      <c r="AJ156" s="128">
        <v>6</v>
      </c>
      <c r="AK156" s="128">
        <v>1</v>
      </c>
      <c r="AL156" s="128">
        <v>20</v>
      </c>
      <c r="AM156" s="128">
        <v>22</v>
      </c>
      <c r="AN156" s="128">
        <v>2</v>
      </c>
      <c r="AO156" s="128">
        <v>99</v>
      </c>
      <c r="AP156" s="128">
        <v>7</v>
      </c>
      <c r="AQ156" s="128">
        <v>0</v>
      </c>
      <c r="AR156" s="128">
        <v>0</v>
      </c>
      <c r="AS156" s="128">
        <v>6</v>
      </c>
      <c r="AT156" s="128">
        <v>82</v>
      </c>
      <c r="AU156" s="128">
        <v>0</v>
      </c>
      <c r="AV156" s="128">
        <v>95</v>
      </c>
    </row>
    <row r="157" spans="1:48" ht="16.8">
      <c r="A157" s="129" t="s">
        <v>816</v>
      </c>
      <c r="B157" s="128">
        <v>38</v>
      </c>
      <c r="C157" s="128">
        <v>28</v>
      </c>
      <c r="D157" s="128">
        <v>15</v>
      </c>
      <c r="E157" s="128">
        <v>23</v>
      </c>
      <c r="F157" s="128">
        <v>9</v>
      </c>
      <c r="G157" s="128">
        <v>22</v>
      </c>
      <c r="H157" s="128">
        <v>6</v>
      </c>
      <c r="I157" s="128">
        <v>1</v>
      </c>
      <c r="J157" s="128">
        <v>38</v>
      </c>
      <c r="K157" s="128">
        <v>3</v>
      </c>
      <c r="L157" s="128">
        <v>1</v>
      </c>
      <c r="M157" s="128">
        <v>38</v>
      </c>
      <c r="N157" s="128">
        <v>3</v>
      </c>
      <c r="O157" s="128">
        <v>0</v>
      </c>
      <c r="P157" s="128">
        <v>6</v>
      </c>
      <c r="Q157" s="128">
        <v>0</v>
      </c>
      <c r="R157" s="128">
        <v>6</v>
      </c>
      <c r="S157" s="128">
        <v>19</v>
      </c>
      <c r="T157" s="128">
        <v>2</v>
      </c>
      <c r="U157" s="128">
        <v>5</v>
      </c>
      <c r="V157" s="128">
        <v>79</v>
      </c>
      <c r="W157" s="128">
        <v>4</v>
      </c>
      <c r="X157" s="128">
        <v>0</v>
      </c>
      <c r="Y157" s="128">
        <v>0</v>
      </c>
      <c r="Z157" s="128">
        <v>10</v>
      </c>
      <c r="AA157" s="128">
        <v>1</v>
      </c>
      <c r="AB157" s="128">
        <v>2</v>
      </c>
      <c r="AC157" s="128">
        <v>1</v>
      </c>
      <c r="AD157" s="128">
        <v>2</v>
      </c>
      <c r="AE157" s="128">
        <v>1</v>
      </c>
      <c r="AF157" s="128">
        <v>1</v>
      </c>
      <c r="AG157" s="128">
        <v>11</v>
      </c>
      <c r="AH157" s="128">
        <v>1</v>
      </c>
      <c r="AI157" s="128">
        <v>0</v>
      </c>
      <c r="AJ157" s="128">
        <v>3</v>
      </c>
      <c r="AK157" s="128">
        <v>0</v>
      </c>
      <c r="AL157" s="128">
        <v>7</v>
      </c>
      <c r="AM157" s="128">
        <v>3</v>
      </c>
      <c r="AN157" s="128">
        <v>0</v>
      </c>
      <c r="AO157" s="128">
        <v>38</v>
      </c>
      <c r="AP157" s="128">
        <v>2</v>
      </c>
      <c r="AQ157" s="128">
        <v>0</v>
      </c>
      <c r="AR157" s="128">
        <v>0</v>
      </c>
      <c r="AS157" s="128">
        <v>1</v>
      </c>
      <c r="AT157" s="128">
        <v>34</v>
      </c>
      <c r="AU157" s="128">
        <v>0</v>
      </c>
      <c r="AV157" s="128">
        <v>33</v>
      </c>
    </row>
    <row r="158" spans="1:48" ht="16.8">
      <c r="A158" s="129" t="s">
        <v>790</v>
      </c>
      <c r="B158" s="128">
        <v>32</v>
      </c>
      <c r="C158" s="128">
        <v>30</v>
      </c>
      <c r="D158" s="128">
        <v>21</v>
      </c>
      <c r="E158" s="128">
        <v>11</v>
      </c>
      <c r="F158" s="128">
        <v>8</v>
      </c>
      <c r="G158" s="128">
        <v>21</v>
      </c>
      <c r="H158" s="128">
        <v>1</v>
      </c>
      <c r="I158" s="128">
        <v>2</v>
      </c>
      <c r="J158" s="128">
        <v>26</v>
      </c>
      <c r="K158" s="128">
        <v>8</v>
      </c>
      <c r="L158" s="128">
        <v>4</v>
      </c>
      <c r="M158" s="128">
        <v>32</v>
      </c>
      <c r="N158" s="128">
        <v>5</v>
      </c>
      <c r="O158" s="128">
        <v>0</v>
      </c>
      <c r="P158" s="128">
        <v>2</v>
      </c>
      <c r="Q158" s="128">
        <v>2</v>
      </c>
      <c r="R158" s="128">
        <v>5</v>
      </c>
      <c r="S158" s="128">
        <v>19</v>
      </c>
      <c r="T158" s="128">
        <v>3</v>
      </c>
      <c r="U158" s="128">
        <v>0</v>
      </c>
      <c r="V158" s="128">
        <v>66</v>
      </c>
      <c r="W158" s="128">
        <v>4</v>
      </c>
      <c r="X158" s="128">
        <v>0</v>
      </c>
      <c r="Y158" s="128">
        <v>0</v>
      </c>
      <c r="Z158" s="128">
        <v>4</v>
      </c>
      <c r="AA158" s="128">
        <v>0</v>
      </c>
      <c r="AB158" s="128">
        <v>1</v>
      </c>
      <c r="AC158" s="128">
        <v>6</v>
      </c>
      <c r="AD158" s="128">
        <v>3</v>
      </c>
      <c r="AE158" s="128">
        <v>1</v>
      </c>
      <c r="AF158" s="128">
        <v>0</v>
      </c>
      <c r="AG158" s="128">
        <v>5</v>
      </c>
      <c r="AH158" s="128">
        <v>0</v>
      </c>
      <c r="AI158" s="128">
        <v>3</v>
      </c>
      <c r="AJ158" s="128">
        <v>4</v>
      </c>
      <c r="AK158" s="128">
        <v>0</v>
      </c>
      <c r="AL158" s="128">
        <v>14</v>
      </c>
      <c r="AM158" s="128">
        <v>3</v>
      </c>
      <c r="AN158" s="128">
        <v>0</v>
      </c>
      <c r="AO158" s="128">
        <v>32</v>
      </c>
      <c r="AP158" s="128">
        <v>5</v>
      </c>
      <c r="AQ158" s="128">
        <v>0</v>
      </c>
      <c r="AR158" s="128">
        <v>0</v>
      </c>
      <c r="AS158" s="128">
        <v>1</v>
      </c>
      <c r="AT158" s="128">
        <v>26</v>
      </c>
      <c r="AU158" s="128">
        <v>0</v>
      </c>
      <c r="AV158" s="128">
        <v>29</v>
      </c>
    </row>
    <row r="159" spans="1:48" ht="16.8">
      <c r="A159" s="129" t="s">
        <v>796</v>
      </c>
      <c r="B159" s="128">
        <v>11</v>
      </c>
      <c r="C159" s="128">
        <v>9</v>
      </c>
      <c r="D159" s="128">
        <v>4</v>
      </c>
      <c r="E159" s="128">
        <v>7</v>
      </c>
      <c r="F159" s="128">
        <v>5</v>
      </c>
      <c r="G159" s="128">
        <v>4</v>
      </c>
      <c r="H159" s="128">
        <v>0</v>
      </c>
      <c r="I159" s="128">
        <v>2</v>
      </c>
      <c r="J159" s="128">
        <v>8</v>
      </c>
      <c r="K159" s="128">
        <v>4</v>
      </c>
      <c r="L159" s="128">
        <v>2</v>
      </c>
      <c r="M159" s="128">
        <v>11</v>
      </c>
      <c r="N159" s="128">
        <v>3</v>
      </c>
      <c r="O159" s="128">
        <v>0</v>
      </c>
      <c r="P159" s="128">
        <v>3</v>
      </c>
      <c r="Q159" s="128">
        <v>2</v>
      </c>
      <c r="R159" s="128">
        <v>2</v>
      </c>
      <c r="S159" s="128">
        <v>3</v>
      </c>
      <c r="T159" s="128">
        <v>1</v>
      </c>
      <c r="U159" s="128">
        <v>0</v>
      </c>
      <c r="V159" s="128">
        <v>23</v>
      </c>
      <c r="W159" s="128">
        <v>0</v>
      </c>
      <c r="X159" s="128">
        <v>2</v>
      </c>
      <c r="Y159" s="128">
        <v>0</v>
      </c>
      <c r="Z159" s="128">
        <v>3</v>
      </c>
      <c r="AA159" s="128">
        <v>1</v>
      </c>
      <c r="AB159" s="128">
        <v>1</v>
      </c>
      <c r="AC159" s="128">
        <v>0</v>
      </c>
      <c r="AD159" s="128">
        <v>1</v>
      </c>
      <c r="AE159" s="128">
        <v>0</v>
      </c>
      <c r="AF159" s="128">
        <v>0</v>
      </c>
      <c r="AG159" s="128">
        <v>0</v>
      </c>
      <c r="AH159" s="128">
        <v>0</v>
      </c>
      <c r="AI159" s="128">
        <v>2</v>
      </c>
      <c r="AJ159" s="128">
        <v>1</v>
      </c>
      <c r="AK159" s="128">
        <v>1</v>
      </c>
      <c r="AL159" s="128">
        <v>2</v>
      </c>
      <c r="AM159" s="128">
        <v>2</v>
      </c>
      <c r="AN159" s="128">
        <v>0</v>
      </c>
      <c r="AO159" s="128">
        <v>11</v>
      </c>
      <c r="AP159" s="128">
        <v>0</v>
      </c>
      <c r="AQ159" s="128">
        <v>0</v>
      </c>
      <c r="AR159" s="128">
        <v>0</v>
      </c>
      <c r="AS159" s="128">
        <v>0</v>
      </c>
      <c r="AT159" s="128">
        <v>11</v>
      </c>
      <c r="AU159" s="128">
        <v>0</v>
      </c>
      <c r="AV159" s="128">
        <v>11</v>
      </c>
    </row>
    <row r="160" spans="1:48" ht="16.8">
      <c r="A160" s="129" t="s">
        <v>801</v>
      </c>
      <c r="B160" s="128">
        <v>73</v>
      </c>
      <c r="C160" s="128">
        <v>60</v>
      </c>
      <c r="D160" s="128">
        <v>31</v>
      </c>
      <c r="E160" s="128">
        <v>42</v>
      </c>
      <c r="F160" s="128">
        <v>29</v>
      </c>
      <c r="G160" s="128">
        <v>36</v>
      </c>
      <c r="H160" s="128">
        <v>4</v>
      </c>
      <c r="I160" s="128">
        <v>4</v>
      </c>
      <c r="J160" s="128">
        <v>61</v>
      </c>
      <c r="K160" s="128">
        <v>15</v>
      </c>
      <c r="L160" s="128">
        <v>12</v>
      </c>
      <c r="M160" s="128">
        <v>73</v>
      </c>
      <c r="N160" s="128">
        <v>11</v>
      </c>
      <c r="O160" s="128">
        <v>0</v>
      </c>
      <c r="P160" s="128">
        <v>9</v>
      </c>
      <c r="Q160" s="128">
        <v>5</v>
      </c>
      <c r="R160" s="128">
        <v>20</v>
      </c>
      <c r="S160" s="128">
        <v>25</v>
      </c>
      <c r="T160" s="128">
        <v>4</v>
      </c>
      <c r="U160" s="128">
        <v>9</v>
      </c>
      <c r="V160" s="128">
        <v>149</v>
      </c>
      <c r="W160" s="128">
        <v>6</v>
      </c>
      <c r="X160" s="128">
        <v>0</v>
      </c>
      <c r="Y160" s="128">
        <v>0</v>
      </c>
      <c r="Z160" s="128">
        <v>15</v>
      </c>
      <c r="AA160" s="128">
        <v>3</v>
      </c>
      <c r="AB160" s="128">
        <v>2</v>
      </c>
      <c r="AC160" s="128">
        <v>4</v>
      </c>
      <c r="AD160" s="128">
        <v>2</v>
      </c>
      <c r="AE160" s="128">
        <v>2</v>
      </c>
      <c r="AF160" s="128">
        <v>2</v>
      </c>
      <c r="AG160" s="128">
        <v>14</v>
      </c>
      <c r="AH160" s="128">
        <v>0</v>
      </c>
      <c r="AI160" s="128">
        <v>7</v>
      </c>
      <c r="AJ160" s="128">
        <v>12</v>
      </c>
      <c r="AK160" s="128">
        <v>0</v>
      </c>
      <c r="AL160" s="128">
        <v>33</v>
      </c>
      <c r="AM160" s="128">
        <v>3</v>
      </c>
      <c r="AN160" s="128">
        <v>3</v>
      </c>
      <c r="AO160" s="128">
        <v>73</v>
      </c>
      <c r="AP160" s="128">
        <v>7</v>
      </c>
      <c r="AQ160" s="128">
        <v>0</v>
      </c>
      <c r="AR160" s="128">
        <v>0</v>
      </c>
      <c r="AS160" s="128">
        <v>1</v>
      </c>
      <c r="AT160" s="128">
        <v>59</v>
      </c>
      <c r="AU160" s="128">
        <v>0</v>
      </c>
      <c r="AV160" s="128">
        <v>67</v>
      </c>
    </row>
    <row r="161" spans="1:48" ht="16.8">
      <c r="A161" s="129" t="s">
        <v>779</v>
      </c>
      <c r="B161" s="128">
        <v>118</v>
      </c>
      <c r="C161" s="128">
        <v>87</v>
      </c>
      <c r="D161" s="128">
        <v>72</v>
      </c>
      <c r="E161" s="128">
        <v>46</v>
      </c>
      <c r="F161" s="128">
        <v>26</v>
      </c>
      <c r="G161" s="128">
        <v>67</v>
      </c>
      <c r="H161" s="128">
        <v>12</v>
      </c>
      <c r="I161" s="128">
        <v>13</v>
      </c>
      <c r="J161" s="128">
        <v>93</v>
      </c>
      <c r="K161" s="128">
        <v>20</v>
      </c>
      <c r="L161" s="128">
        <v>8</v>
      </c>
      <c r="M161" s="128">
        <v>118</v>
      </c>
      <c r="N161" s="128">
        <v>9</v>
      </c>
      <c r="O161" s="128">
        <v>29</v>
      </c>
      <c r="P161" s="128">
        <v>15</v>
      </c>
      <c r="Q161" s="128">
        <v>11</v>
      </c>
      <c r="R161" s="128">
        <v>25</v>
      </c>
      <c r="S161" s="128">
        <v>44</v>
      </c>
      <c r="T161" s="128">
        <v>6</v>
      </c>
      <c r="U161" s="128">
        <v>14</v>
      </c>
      <c r="V161" s="128">
        <v>231</v>
      </c>
      <c r="W161" s="128">
        <v>7</v>
      </c>
      <c r="X161" s="128">
        <v>2</v>
      </c>
      <c r="Y161" s="128">
        <v>2</v>
      </c>
      <c r="Z161" s="128">
        <v>14</v>
      </c>
      <c r="AA161" s="128">
        <v>5</v>
      </c>
      <c r="AB161" s="128">
        <v>7</v>
      </c>
      <c r="AC161" s="128">
        <v>4</v>
      </c>
      <c r="AD161" s="128">
        <v>16</v>
      </c>
      <c r="AE161" s="128">
        <v>5</v>
      </c>
      <c r="AF161" s="128">
        <v>2</v>
      </c>
      <c r="AG161" s="128">
        <v>24</v>
      </c>
      <c r="AH161" s="128">
        <v>4</v>
      </c>
      <c r="AI161" s="128">
        <v>7</v>
      </c>
      <c r="AJ161" s="128">
        <v>12</v>
      </c>
      <c r="AK161" s="128">
        <v>4</v>
      </c>
      <c r="AL161" s="128">
        <v>20</v>
      </c>
      <c r="AM161" s="128">
        <v>23</v>
      </c>
      <c r="AN161" s="128">
        <v>4</v>
      </c>
      <c r="AO161" s="128">
        <v>118</v>
      </c>
      <c r="AP161" s="128">
        <v>9</v>
      </c>
      <c r="AQ161" s="128">
        <v>0</v>
      </c>
      <c r="AR161" s="128">
        <v>0</v>
      </c>
      <c r="AS161" s="128">
        <v>5</v>
      </c>
      <c r="AT161" s="128">
        <v>99</v>
      </c>
      <c r="AU161" s="128">
        <v>0</v>
      </c>
      <c r="AV161" s="128">
        <v>111</v>
      </c>
    </row>
    <row r="162" spans="1:48" ht="16.8">
      <c r="A162" s="129" t="s">
        <v>809</v>
      </c>
      <c r="B162" s="128">
        <v>58</v>
      </c>
      <c r="C162" s="128">
        <v>42</v>
      </c>
      <c r="D162" s="128">
        <v>27</v>
      </c>
      <c r="E162" s="128">
        <v>31</v>
      </c>
      <c r="F162" s="128">
        <v>15</v>
      </c>
      <c r="G162" s="128">
        <v>29</v>
      </c>
      <c r="H162" s="128">
        <v>6</v>
      </c>
      <c r="I162" s="128">
        <v>8</v>
      </c>
      <c r="J162" s="128">
        <v>47</v>
      </c>
      <c r="K162" s="128">
        <v>6</v>
      </c>
      <c r="L162" s="128">
        <v>3</v>
      </c>
      <c r="M162" s="128">
        <v>58</v>
      </c>
      <c r="N162" s="128">
        <v>5</v>
      </c>
      <c r="O162" s="128">
        <v>0</v>
      </c>
      <c r="P162" s="128">
        <v>9</v>
      </c>
      <c r="Q162" s="128">
        <v>4</v>
      </c>
      <c r="R162" s="128">
        <v>10</v>
      </c>
      <c r="S162" s="128">
        <v>23</v>
      </c>
      <c r="T162" s="128">
        <v>4</v>
      </c>
      <c r="U162" s="128">
        <v>8</v>
      </c>
      <c r="V162" s="128">
        <v>111</v>
      </c>
      <c r="W162" s="128">
        <v>6</v>
      </c>
      <c r="X162" s="128">
        <v>1</v>
      </c>
      <c r="Y162" s="128">
        <v>0</v>
      </c>
      <c r="Z162" s="128">
        <v>13</v>
      </c>
      <c r="AA162" s="128">
        <v>2</v>
      </c>
      <c r="AB162" s="128">
        <v>3</v>
      </c>
      <c r="AC162" s="128">
        <v>5</v>
      </c>
      <c r="AD162" s="128">
        <v>4</v>
      </c>
      <c r="AE162" s="128">
        <v>1</v>
      </c>
      <c r="AF162" s="128">
        <v>1</v>
      </c>
      <c r="AG162" s="128">
        <v>8</v>
      </c>
      <c r="AH162" s="128">
        <v>0</v>
      </c>
      <c r="AI162" s="128">
        <v>4</v>
      </c>
      <c r="AJ162" s="128">
        <v>10</v>
      </c>
      <c r="AK162" s="128">
        <v>2</v>
      </c>
      <c r="AL162" s="128">
        <v>10</v>
      </c>
      <c r="AM162" s="128">
        <v>9</v>
      </c>
      <c r="AN162" s="128">
        <v>4</v>
      </c>
      <c r="AO162" s="128">
        <v>58</v>
      </c>
      <c r="AP162" s="128">
        <v>3</v>
      </c>
      <c r="AQ162" s="128">
        <v>0</v>
      </c>
      <c r="AR162" s="128">
        <v>0</v>
      </c>
      <c r="AS162" s="128">
        <v>1</v>
      </c>
      <c r="AT162" s="128">
        <v>50</v>
      </c>
      <c r="AU162" s="128">
        <v>0</v>
      </c>
      <c r="AV162" s="128">
        <v>54</v>
      </c>
    </row>
    <row r="163" spans="1:48" ht="16.8">
      <c r="A163" s="129" t="s">
        <v>806</v>
      </c>
      <c r="B163" s="128">
        <v>162</v>
      </c>
      <c r="C163" s="128">
        <v>126</v>
      </c>
      <c r="D163" s="128">
        <v>93</v>
      </c>
      <c r="E163" s="128">
        <v>69</v>
      </c>
      <c r="F163" s="128">
        <v>34</v>
      </c>
      <c r="G163" s="128">
        <v>74</v>
      </c>
      <c r="H163" s="128">
        <v>28</v>
      </c>
      <c r="I163" s="128">
        <v>26</v>
      </c>
      <c r="J163" s="128">
        <v>144</v>
      </c>
      <c r="K163" s="128">
        <v>14</v>
      </c>
      <c r="L163" s="128">
        <v>8</v>
      </c>
      <c r="M163" s="128">
        <v>162</v>
      </c>
      <c r="N163" s="128">
        <v>21</v>
      </c>
      <c r="O163" s="128">
        <v>0</v>
      </c>
      <c r="P163" s="128">
        <v>21</v>
      </c>
      <c r="Q163" s="128">
        <v>19</v>
      </c>
      <c r="R163" s="128">
        <v>26</v>
      </c>
      <c r="S163" s="128">
        <v>65</v>
      </c>
      <c r="T163" s="128">
        <v>16</v>
      </c>
      <c r="U163" s="128">
        <v>14</v>
      </c>
      <c r="V163" s="128">
        <v>320</v>
      </c>
      <c r="W163" s="128">
        <v>11</v>
      </c>
      <c r="X163" s="128">
        <v>4</v>
      </c>
      <c r="Y163" s="128">
        <v>1</v>
      </c>
      <c r="Z163" s="128">
        <v>28</v>
      </c>
      <c r="AA163" s="128">
        <v>6</v>
      </c>
      <c r="AB163" s="128">
        <v>7</v>
      </c>
      <c r="AC163" s="128">
        <v>17</v>
      </c>
      <c r="AD163" s="128">
        <v>9</v>
      </c>
      <c r="AE163" s="128">
        <v>7</v>
      </c>
      <c r="AF163" s="128">
        <v>4</v>
      </c>
      <c r="AG163" s="128">
        <v>35</v>
      </c>
      <c r="AH163" s="128">
        <v>7</v>
      </c>
      <c r="AI163" s="128">
        <v>11</v>
      </c>
      <c r="AJ163" s="128">
        <v>14</v>
      </c>
      <c r="AK163" s="128">
        <v>3</v>
      </c>
      <c r="AL163" s="128">
        <v>25</v>
      </c>
      <c r="AM163" s="128">
        <v>27</v>
      </c>
      <c r="AN163" s="128">
        <v>5</v>
      </c>
      <c r="AO163" s="128">
        <v>162</v>
      </c>
      <c r="AP163" s="128">
        <v>13</v>
      </c>
      <c r="AQ163" s="128">
        <v>0</v>
      </c>
      <c r="AR163" s="128">
        <v>0</v>
      </c>
      <c r="AS163" s="128">
        <v>3</v>
      </c>
      <c r="AT163" s="128">
        <v>143</v>
      </c>
      <c r="AU163" s="128">
        <v>0</v>
      </c>
      <c r="AV163" s="128">
        <v>155</v>
      </c>
    </row>
    <row r="164" spans="1:48" ht="16.8">
      <c r="A164" s="129" t="s">
        <v>797</v>
      </c>
      <c r="B164" s="128">
        <v>24</v>
      </c>
      <c r="C164" s="128">
        <v>19</v>
      </c>
      <c r="D164" s="128">
        <v>12</v>
      </c>
      <c r="E164" s="128">
        <v>12</v>
      </c>
      <c r="F164" s="128">
        <v>8</v>
      </c>
      <c r="G164" s="128">
        <v>13</v>
      </c>
      <c r="H164" s="128">
        <v>1</v>
      </c>
      <c r="I164" s="128">
        <v>2</v>
      </c>
      <c r="J164" s="128">
        <v>27</v>
      </c>
      <c r="K164" s="128">
        <v>2</v>
      </c>
      <c r="L164" s="128">
        <v>0</v>
      </c>
      <c r="M164" s="128">
        <v>24</v>
      </c>
      <c r="N164" s="128">
        <v>0</v>
      </c>
      <c r="O164" s="128">
        <v>0</v>
      </c>
      <c r="P164" s="128">
        <v>5</v>
      </c>
      <c r="Q164" s="128">
        <v>1</v>
      </c>
      <c r="R164" s="128">
        <v>10</v>
      </c>
      <c r="S164" s="128">
        <v>5</v>
      </c>
      <c r="T164" s="128">
        <v>2</v>
      </c>
      <c r="U164" s="128">
        <v>0</v>
      </c>
      <c r="V164" s="128">
        <v>53</v>
      </c>
      <c r="W164" s="128">
        <v>2</v>
      </c>
      <c r="X164" s="128">
        <v>0</v>
      </c>
      <c r="Y164" s="128">
        <v>0</v>
      </c>
      <c r="Z164" s="128">
        <v>1</v>
      </c>
      <c r="AA164" s="128">
        <v>3</v>
      </c>
      <c r="AB164" s="128">
        <v>2</v>
      </c>
      <c r="AC164" s="128">
        <v>4</v>
      </c>
      <c r="AD164" s="128">
        <v>1</v>
      </c>
      <c r="AE164" s="128">
        <v>2</v>
      </c>
      <c r="AF164" s="128">
        <v>0</v>
      </c>
      <c r="AG164" s="128">
        <v>2</v>
      </c>
      <c r="AH164" s="128">
        <v>1</v>
      </c>
      <c r="AI164" s="128">
        <v>3</v>
      </c>
      <c r="AJ164" s="128">
        <v>0</v>
      </c>
      <c r="AK164" s="128">
        <v>1</v>
      </c>
      <c r="AL164" s="128">
        <v>5</v>
      </c>
      <c r="AM164" s="128">
        <v>1</v>
      </c>
      <c r="AN164" s="128">
        <v>0</v>
      </c>
      <c r="AO164" s="128">
        <v>24</v>
      </c>
      <c r="AP164" s="128">
        <v>1</v>
      </c>
      <c r="AQ164" s="128">
        <v>0</v>
      </c>
      <c r="AR164" s="128">
        <v>0</v>
      </c>
      <c r="AS164" s="128">
        <v>0</v>
      </c>
      <c r="AT164" s="128">
        <v>23</v>
      </c>
      <c r="AU164" s="128">
        <v>0</v>
      </c>
      <c r="AV164" s="128">
        <v>23</v>
      </c>
    </row>
    <row r="165" spans="1:48" ht="16.8">
      <c r="A165" s="129" t="s">
        <v>813</v>
      </c>
      <c r="B165" s="128">
        <v>69</v>
      </c>
      <c r="C165" s="128">
        <v>49</v>
      </c>
      <c r="D165" s="128">
        <v>35</v>
      </c>
      <c r="E165" s="128">
        <v>34</v>
      </c>
      <c r="F165" s="128">
        <v>15</v>
      </c>
      <c r="G165" s="128">
        <v>35</v>
      </c>
      <c r="H165" s="128">
        <v>7</v>
      </c>
      <c r="I165" s="128">
        <v>12</v>
      </c>
      <c r="J165" s="128">
        <v>64</v>
      </c>
      <c r="K165" s="128">
        <v>5</v>
      </c>
      <c r="L165" s="128">
        <v>2</v>
      </c>
      <c r="M165" s="128">
        <v>69</v>
      </c>
      <c r="N165" s="128">
        <v>8</v>
      </c>
      <c r="O165" s="128">
        <v>0</v>
      </c>
      <c r="P165" s="128">
        <v>13</v>
      </c>
      <c r="Q165" s="128">
        <v>10</v>
      </c>
      <c r="R165" s="128">
        <v>6</v>
      </c>
      <c r="S165" s="128">
        <v>29</v>
      </c>
      <c r="T165" s="128">
        <v>8</v>
      </c>
      <c r="U165" s="128">
        <v>3</v>
      </c>
      <c r="V165" s="128">
        <v>138</v>
      </c>
      <c r="W165" s="128">
        <v>10</v>
      </c>
      <c r="X165" s="128">
        <v>2</v>
      </c>
      <c r="Y165" s="128">
        <v>0</v>
      </c>
      <c r="Z165" s="128">
        <v>8</v>
      </c>
      <c r="AA165" s="128">
        <v>0</v>
      </c>
      <c r="AB165" s="128">
        <v>1</v>
      </c>
      <c r="AC165" s="128">
        <v>6</v>
      </c>
      <c r="AD165" s="128">
        <v>4</v>
      </c>
      <c r="AE165" s="128">
        <v>3</v>
      </c>
      <c r="AF165" s="128">
        <v>1</v>
      </c>
      <c r="AG165" s="128">
        <v>20</v>
      </c>
      <c r="AH165" s="128">
        <v>2</v>
      </c>
      <c r="AI165" s="128">
        <v>3</v>
      </c>
      <c r="AJ165" s="128">
        <v>8</v>
      </c>
      <c r="AK165" s="128">
        <v>0</v>
      </c>
      <c r="AL165" s="128">
        <v>8</v>
      </c>
      <c r="AM165" s="128">
        <v>7</v>
      </c>
      <c r="AN165" s="128">
        <v>2</v>
      </c>
      <c r="AO165" s="128">
        <v>69</v>
      </c>
      <c r="AP165" s="128">
        <v>7</v>
      </c>
      <c r="AQ165" s="128">
        <v>0</v>
      </c>
      <c r="AR165" s="128">
        <v>0</v>
      </c>
      <c r="AS165" s="128">
        <v>5</v>
      </c>
      <c r="AT165" s="128">
        <v>56</v>
      </c>
      <c r="AU165" s="128">
        <v>0</v>
      </c>
      <c r="AV165" s="128">
        <v>65</v>
      </c>
    </row>
    <row r="166" spans="1:48" ht="16.8">
      <c r="A166" s="129" t="s">
        <v>812</v>
      </c>
      <c r="B166" s="128">
        <v>100</v>
      </c>
      <c r="C166" s="128">
        <v>83</v>
      </c>
      <c r="D166" s="128">
        <v>52</v>
      </c>
      <c r="E166" s="128">
        <v>48</v>
      </c>
      <c r="F166" s="128">
        <v>27</v>
      </c>
      <c r="G166" s="128">
        <v>46</v>
      </c>
      <c r="H166" s="128">
        <v>13</v>
      </c>
      <c r="I166" s="128">
        <v>14</v>
      </c>
      <c r="J166" s="128">
        <v>97</v>
      </c>
      <c r="K166" s="128">
        <v>2</v>
      </c>
      <c r="L166" s="128">
        <v>1</v>
      </c>
      <c r="M166" s="128">
        <v>100</v>
      </c>
      <c r="N166" s="128">
        <v>6</v>
      </c>
      <c r="O166" s="128">
        <v>0</v>
      </c>
      <c r="P166" s="128">
        <v>7</v>
      </c>
      <c r="Q166" s="128">
        <v>10</v>
      </c>
      <c r="R166" s="128">
        <v>22</v>
      </c>
      <c r="S166" s="128">
        <v>47</v>
      </c>
      <c r="T166" s="128">
        <v>7</v>
      </c>
      <c r="U166" s="128">
        <v>6</v>
      </c>
      <c r="V166" s="128">
        <v>199</v>
      </c>
      <c r="W166" s="128">
        <v>8</v>
      </c>
      <c r="X166" s="128">
        <v>2</v>
      </c>
      <c r="Y166" s="128">
        <v>0</v>
      </c>
      <c r="Z166" s="128">
        <v>11</v>
      </c>
      <c r="AA166" s="128">
        <v>2</v>
      </c>
      <c r="AB166" s="128">
        <v>8</v>
      </c>
      <c r="AC166" s="128">
        <v>5</v>
      </c>
      <c r="AD166" s="128">
        <v>16</v>
      </c>
      <c r="AE166" s="128">
        <v>5</v>
      </c>
      <c r="AF166" s="128">
        <v>6</v>
      </c>
      <c r="AG166" s="128">
        <v>13</v>
      </c>
      <c r="AH166" s="128">
        <v>2</v>
      </c>
      <c r="AI166" s="128">
        <v>12</v>
      </c>
      <c r="AJ166" s="128">
        <v>8</v>
      </c>
      <c r="AK166" s="128">
        <v>0</v>
      </c>
      <c r="AL166" s="128">
        <v>7</v>
      </c>
      <c r="AM166" s="128">
        <v>7</v>
      </c>
      <c r="AN166" s="128">
        <v>3</v>
      </c>
      <c r="AO166" s="128">
        <v>100</v>
      </c>
      <c r="AP166" s="128">
        <v>7</v>
      </c>
      <c r="AQ166" s="128">
        <v>0</v>
      </c>
      <c r="AR166" s="128">
        <v>0</v>
      </c>
      <c r="AS166" s="128">
        <v>6</v>
      </c>
      <c r="AT166" s="128">
        <v>83</v>
      </c>
      <c r="AU166" s="128">
        <v>0</v>
      </c>
      <c r="AV166" s="128">
        <v>94</v>
      </c>
    </row>
    <row r="167" spans="1:48" ht="16.8">
      <c r="A167" s="129" t="s">
        <v>815</v>
      </c>
      <c r="B167" s="128">
        <v>72</v>
      </c>
      <c r="C167" s="128">
        <v>55</v>
      </c>
      <c r="D167" s="128">
        <v>37</v>
      </c>
      <c r="E167" s="128">
        <v>35</v>
      </c>
      <c r="F167" s="128">
        <v>22</v>
      </c>
      <c r="G167" s="128">
        <v>35</v>
      </c>
      <c r="H167" s="128">
        <v>11</v>
      </c>
      <c r="I167" s="128">
        <v>4</v>
      </c>
      <c r="J167" s="128">
        <v>58</v>
      </c>
      <c r="K167" s="128">
        <v>12</v>
      </c>
      <c r="L167" s="128">
        <v>6</v>
      </c>
      <c r="M167" s="128">
        <v>72</v>
      </c>
      <c r="N167" s="128">
        <v>6</v>
      </c>
      <c r="O167" s="128">
        <v>0</v>
      </c>
      <c r="P167" s="128">
        <v>7</v>
      </c>
      <c r="Q167" s="128">
        <v>6</v>
      </c>
      <c r="R167" s="128">
        <v>28</v>
      </c>
      <c r="S167" s="128">
        <v>24</v>
      </c>
      <c r="T167" s="128">
        <v>2</v>
      </c>
      <c r="U167" s="128">
        <v>4</v>
      </c>
      <c r="V167" s="128">
        <v>142</v>
      </c>
      <c r="W167" s="128">
        <v>6</v>
      </c>
      <c r="X167" s="128">
        <v>3</v>
      </c>
      <c r="Y167" s="128">
        <v>0</v>
      </c>
      <c r="Z167" s="128">
        <v>11</v>
      </c>
      <c r="AA167" s="128">
        <v>5</v>
      </c>
      <c r="AB167" s="128">
        <v>4</v>
      </c>
      <c r="AC167" s="128">
        <v>6</v>
      </c>
      <c r="AD167" s="128">
        <v>4</v>
      </c>
      <c r="AE167" s="128">
        <v>4</v>
      </c>
      <c r="AF167" s="128">
        <v>2</v>
      </c>
      <c r="AG167" s="128">
        <v>14</v>
      </c>
      <c r="AH167" s="128">
        <v>0</v>
      </c>
      <c r="AI167" s="128">
        <v>7</v>
      </c>
      <c r="AJ167" s="128">
        <v>4</v>
      </c>
      <c r="AK167" s="128">
        <v>2</v>
      </c>
      <c r="AL167" s="128">
        <v>12</v>
      </c>
      <c r="AM167" s="128">
        <v>7</v>
      </c>
      <c r="AN167" s="128">
        <v>1</v>
      </c>
      <c r="AO167" s="128">
        <v>72</v>
      </c>
      <c r="AP167" s="128">
        <v>6</v>
      </c>
      <c r="AQ167" s="128">
        <v>0</v>
      </c>
      <c r="AR167" s="128">
        <v>0</v>
      </c>
      <c r="AS167" s="128">
        <v>4</v>
      </c>
      <c r="AT167" s="128">
        <v>59</v>
      </c>
      <c r="AU167" s="128">
        <v>0</v>
      </c>
      <c r="AV167" s="128">
        <v>68</v>
      </c>
    </row>
    <row r="168" spans="1:48" ht="16.8">
      <c r="A168" s="129" t="s">
        <v>799</v>
      </c>
      <c r="B168" s="128">
        <v>70</v>
      </c>
      <c r="C168" s="128">
        <v>49</v>
      </c>
      <c r="D168" s="128">
        <v>30</v>
      </c>
      <c r="E168" s="128">
        <v>40</v>
      </c>
      <c r="F168" s="128">
        <v>24</v>
      </c>
      <c r="G168" s="128">
        <v>30</v>
      </c>
      <c r="H168" s="128">
        <v>9</v>
      </c>
      <c r="I168" s="128">
        <v>7</v>
      </c>
      <c r="J168" s="128">
        <v>56</v>
      </c>
      <c r="K168" s="128">
        <v>14</v>
      </c>
      <c r="L168" s="128">
        <v>5</v>
      </c>
      <c r="M168" s="128">
        <v>70</v>
      </c>
      <c r="N168" s="128">
        <v>9</v>
      </c>
      <c r="O168" s="128">
        <v>0</v>
      </c>
      <c r="P168" s="128">
        <v>5</v>
      </c>
      <c r="Q168" s="128">
        <v>6</v>
      </c>
      <c r="R168" s="128">
        <v>11</v>
      </c>
      <c r="S168" s="128">
        <v>33</v>
      </c>
      <c r="T168" s="128">
        <v>6</v>
      </c>
      <c r="U168" s="128">
        <v>9</v>
      </c>
      <c r="V168" s="128">
        <v>140</v>
      </c>
      <c r="W168" s="128">
        <v>3</v>
      </c>
      <c r="X168" s="128">
        <v>2</v>
      </c>
      <c r="Y168" s="128">
        <v>0</v>
      </c>
      <c r="Z168" s="128">
        <v>13</v>
      </c>
      <c r="AA168" s="128">
        <v>1</v>
      </c>
      <c r="AB168" s="128">
        <v>5</v>
      </c>
      <c r="AC168" s="128">
        <v>3</v>
      </c>
      <c r="AD168" s="128">
        <v>6</v>
      </c>
      <c r="AE168" s="128">
        <v>2</v>
      </c>
      <c r="AF168" s="128">
        <v>2</v>
      </c>
      <c r="AG168" s="128">
        <v>14</v>
      </c>
      <c r="AH168" s="128">
        <v>0</v>
      </c>
      <c r="AI168" s="128">
        <v>8</v>
      </c>
      <c r="AJ168" s="128">
        <v>8</v>
      </c>
      <c r="AK168" s="128">
        <v>0</v>
      </c>
      <c r="AL168" s="128">
        <v>34</v>
      </c>
      <c r="AM168" s="128">
        <v>1</v>
      </c>
      <c r="AN168" s="128">
        <v>2</v>
      </c>
      <c r="AO168" s="128">
        <v>70</v>
      </c>
      <c r="AP168" s="128">
        <v>5</v>
      </c>
      <c r="AQ168" s="128">
        <v>0</v>
      </c>
      <c r="AR168" s="128">
        <v>0</v>
      </c>
      <c r="AS168" s="128">
        <v>2</v>
      </c>
      <c r="AT168" s="128">
        <v>59</v>
      </c>
      <c r="AU168" s="128">
        <v>0</v>
      </c>
      <c r="AV168" s="128">
        <v>64</v>
      </c>
    </row>
    <row r="169" spans="1:48" ht="16.8">
      <c r="A169" s="129" t="s">
        <v>811</v>
      </c>
      <c r="B169" s="128">
        <v>51</v>
      </c>
      <c r="C169" s="128">
        <v>37</v>
      </c>
      <c r="D169" s="128">
        <v>26</v>
      </c>
      <c r="E169" s="128">
        <v>25</v>
      </c>
      <c r="F169" s="128">
        <v>12</v>
      </c>
      <c r="G169" s="128">
        <v>21</v>
      </c>
      <c r="H169" s="128">
        <v>8</v>
      </c>
      <c r="I169" s="128">
        <v>10</v>
      </c>
      <c r="J169" s="128">
        <v>35</v>
      </c>
      <c r="K169" s="128">
        <v>7</v>
      </c>
      <c r="L169" s="128">
        <v>4</v>
      </c>
      <c r="M169" s="128">
        <v>51</v>
      </c>
      <c r="N169" s="128">
        <v>5</v>
      </c>
      <c r="O169" s="128">
        <v>0</v>
      </c>
      <c r="P169" s="128">
        <v>9</v>
      </c>
      <c r="Q169" s="128">
        <v>3</v>
      </c>
      <c r="R169" s="128">
        <v>13</v>
      </c>
      <c r="S169" s="128">
        <v>16</v>
      </c>
      <c r="T169" s="128">
        <v>5</v>
      </c>
      <c r="U169" s="128">
        <v>5</v>
      </c>
      <c r="V169" s="128">
        <v>93</v>
      </c>
      <c r="W169" s="128">
        <v>5</v>
      </c>
      <c r="X169" s="128">
        <v>0</v>
      </c>
      <c r="Y169" s="128">
        <v>2</v>
      </c>
      <c r="Z169" s="128">
        <v>7</v>
      </c>
      <c r="AA169" s="128">
        <v>2</v>
      </c>
      <c r="AB169" s="128">
        <v>2</v>
      </c>
      <c r="AC169" s="128">
        <v>5</v>
      </c>
      <c r="AD169" s="128">
        <v>2</v>
      </c>
      <c r="AE169" s="128">
        <v>3</v>
      </c>
      <c r="AF169" s="128">
        <v>1</v>
      </c>
      <c r="AG169" s="128">
        <v>13</v>
      </c>
      <c r="AH169" s="128">
        <v>1</v>
      </c>
      <c r="AI169" s="128">
        <v>4</v>
      </c>
      <c r="AJ169" s="128">
        <v>2</v>
      </c>
      <c r="AK169" s="128">
        <v>3</v>
      </c>
      <c r="AL169" s="128">
        <v>7</v>
      </c>
      <c r="AM169" s="128">
        <v>4</v>
      </c>
      <c r="AN169" s="128">
        <v>6</v>
      </c>
      <c r="AO169" s="128">
        <v>51</v>
      </c>
      <c r="AP169" s="128">
        <v>7</v>
      </c>
      <c r="AQ169" s="128">
        <v>0</v>
      </c>
      <c r="AR169" s="128">
        <v>0</v>
      </c>
      <c r="AS169" s="128">
        <v>0</v>
      </c>
      <c r="AT169" s="128">
        <v>43</v>
      </c>
      <c r="AU169" s="128">
        <v>0</v>
      </c>
      <c r="AV169" s="128">
        <v>46</v>
      </c>
    </row>
    <row r="170" spans="1:48" ht="16.8">
      <c r="A170" s="129" t="s">
        <v>808</v>
      </c>
      <c r="B170" s="128">
        <v>54</v>
      </c>
      <c r="C170" s="128">
        <v>37</v>
      </c>
      <c r="D170" s="128">
        <v>24</v>
      </c>
      <c r="E170" s="128">
        <v>30</v>
      </c>
      <c r="F170" s="128">
        <v>14</v>
      </c>
      <c r="G170" s="128">
        <v>27</v>
      </c>
      <c r="H170" s="128">
        <v>8</v>
      </c>
      <c r="I170" s="128">
        <v>5</v>
      </c>
      <c r="J170" s="128">
        <v>47</v>
      </c>
      <c r="K170" s="128">
        <v>8</v>
      </c>
      <c r="L170" s="128">
        <v>5</v>
      </c>
      <c r="M170" s="128">
        <v>54</v>
      </c>
      <c r="N170" s="128">
        <v>6</v>
      </c>
      <c r="O170" s="128">
        <v>0</v>
      </c>
      <c r="P170" s="128">
        <v>14</v>
      </c>
      <c r="Q170" s="128">
        <v>5</v>
      </c>
      <c r="R170" s="128">
        <v>10</v>
      </c>
      <c r="S170" s="128">
        <v>16</v>
      </c>
      <c r="T170" s="128">
        <v>3</v>
      </c>
      <c r="U170" s="128">
        <v>5</v>
      </c>
      <c r="V170" s="128">
        <v>109</v>
      </c>
      <c r="W170" s="128">
        <v>6</v>
      </c>
      <c r="X170" s="128">
        <v>0</v>
      </c>
      <c r="Y170" s="128">
        <v>2</v>
      </c>
      <c r="Z170" s="128">
        <v>11</v>
      </c>
      <c r="AA170" s="128">
        <v>3</v>
      </c>
      <c r="AB170" s="128">
        <v>3</v>
      </c>
      <c r="AC170" s="128">
        <v>0</v>
      </c>
      <c r="AD170" s="128">
        <v>3</v>
      </c>
      <c r="AE170" s="128">
        <v>6</v>
      </c>
      <c r="AF170" s="128">
        <v>1</v>
      </c>
      <c r="AG170" s="128">
        <v>13</v>
      </c>
      <c r="AH170" s="128">
        <v>0</v>
      </c>
      <c r="AI170" s="128">
        <v>3</v>
      </c>
      <c r="AJ170" s="128">
        <v>2</v>
      </c>
      <c r="AK170" s="128">
        <v>3</v>
      </c>
      <c r="AL170" s="128">
        <v>10</v>
      </c>
      <c r="AM170" s="128">
        <v>18</v>
      </c>
      <c r="AN170" s="128">
        <v>2</v>
      </c>
      <c r="AO170" s="128">
        <v>54</v>
      </c>
      <c r="AP170" s="128">
        <v>4</v>
      </c>
      <c r="AQ170" s="128">
        <v>0</v>
      </c>
      <c r="AR170" s="128">
        <v>0</v>
      </c>
      <c r="AS170" s="128">
        <v>3</v>
      </c>
      <c r="AT170" s="128">
        <v>43</v>
      </c>
      <c r="AU170" s="128">
        <v>0</v>
      </c>
      <c r="AV170" s="128">
        <v>52</v>
      </c>
    </row>
    <row r="171" spans="1:48" ht="16.8">
      <c r="A171" s="129" t="s">
        <v>814</v>
      </c>
      <c r="B171" s="128">
        <v>112</v>
      </c>
      <c r="C171" s="128">
        <v>91</v>
      </c>
      <c r="D171" s="128">
        <v>66</v>
      </c>
      <c r="E171" s="128">
        <v>46</v>
      </c>
      <c r="F171" s="128">
        <v>21</v>
      </c>
      <c r="G171" s="128">
        <v>63</v>
      </c>
      <c r="H171" s="128">
        <v>13</v>
      </c>
      <c r="I171" s="128">
        <v>15</v>
      </c>
      <c r="J171" s="128">
        <v>102</v>
      </c>
      <c r="K171" s="128">
        <v>3</v>
      </c>
      <c r="L171" s="128">
        <v>0</v>
      </c>
      <c r="M171" s="128">
        <v>112</v>
      </c>
      <c r="N171" s="128">
        <v>10</v>
      </c>
      <c r="O171" s="128">
        <v>0</v>
      </c>
      <c r="P171" s="128">
        <v>11</v>
      </c>
      <c r="Q171" s="128">
        <v>11</v>
      </c>
      <c r="R171" s="128">
        <v>15</v>
      </c>
      <c r="S171" s="128">
        <v>49</v>
      </c>
      <c r="T171" s="128">
        <v>6</v>
      </c>
      <c r="U171" s="128">
        <v>17</v>
      </c>
      <c r="V171" s="128">
        <v>217</v>
      </c>
      <c r="W171" s="128">
        <v>7</v>
      </c>
      <c r="X171" s="128">
        <v>3</v>
      </c>
      <c r="Y171" s="128">
        <v>0</v>
      </c>
      <c r="Z171" s="128">
        <v>13</v>
      </c>
      <c r="AA171" s="128">
        <v>2</v>
      </c>
      <c r="AB171" s="128">
        <v>5</v>
      </c>
      <c r="AC171" s="128">
        <v>10</v>
      </c>
      <c r="AD171" s="128">
        <v>13</v>
      </c>
      <c r="AE171" s="128">
        <v>8</v>
      </c>
      <c r="AF171" s="128">
        <v>2</v>
      </c>
      <c r="AG171" s="128">
        <v>22</v>
      </c>
      <c r="AH171" s="128">
        <v>1</v>
      </c>
      <c r="AI171" s="128">
        <v>9</v>
      </c>
      <c r="AJ171" s="128">
        <v>12</v>
      </c>
      <c r="AK171" s="128">
        <v>0</v>
      </c>
      <c r="AL171" s="128">
        <v>14</v>
      </c>
      <c r="AM171" s="128">
        <v>8</v>
      </c>
      <c r="AN171" s="128">
        <v>7</v>
      </c>
      <c r="AO171" s="128">
        <v>112</v>
      </c>
      <c r="AP171" s="128">
        <v>8</v>
      </c>
      <c r="AQ171" s="128">
        <v>0</v>
      </c>
      <c r="AR171" s="128">
        <v>0</v>
      </c>
      <c r="AS171" s="128">
        <v>7</v>
      </c>
      <c r="AT171" s="128">
        <v>91</v>
      </c>
      <c r="AU171" s="128">
        <v>0</v>
      </c>
      <c r="AV171" s="128">
        <v>108</v>
      </c>
    </row>
    <row r="172" spans="1:48" ht="16.8">
      <c r="A172" s="129" t="s">
        <v>798</v>
      </c>
      <c r="B172" s="128">
        <v>53</v>
      </c>
      <c r="C172" s="128">
        <v>35</v>
      </c>
      <c r="D172" s="128">
        <v>27</v>
      </c>
      <c r="E172" s="128">
        <v>26</v>
      </c>
      <c r="F172" s="128">
        <v>14</v>
      </c>
      <c r="G172" s="128">
        <v>33</v>
      </c>
      <c r="H172" s="128">
        <v>3</v>
      </c>
      <c r="I172" s="128">
        <v>3</v>
      </c>
      <c r="J172" s="128">
        <v>41</v>
      </c>
      <c r="K172" s="128">
        <v>11</v>
      </c>
      <c r="L172" s="128">
        <v>7</v>
      </c>
      <c r="M172" s="128">
        <v>53</v>
      </c>
      <c r="N172" s="128">
        <v>4</v>
      </c>
      <c r="O172" s="128">
        <v>0</v>
      </c>
      <c r="P172" s="128">
        <v>5</v>
      </c>
      <c r="Q172" s="128">
        <v>5</v>
      </c>
      <c r="R172" s="128">
        <v>15</v>
      </c>
      <c r="S172" s="128">
        <v>17</v>
      </c>
      <c r="T172" s="128">
        <v>3</v>
      </c>
      <c r="U172" s="128">
        <v>6</v>
      </c>
      <c r="V172" s="128">
        <v>105</v>
      </c>
      <c r="W172" s="128">
        <v>7</v>
      </c>
      <c r="X172" s="128">
        <v>0</v>
      </c>
      <c r="Y172" s="128">
        <v>1</v>
      </c>
      <c r="Z172" s="128">
        <v>9</v>
      </c>
      <c r="AA172" s="128">
        <v>1</v>
      </c>
      <c r="AB172" s="128">
        <v>3</v>
      </c>
      <c r="AC172" s="128">
        <v>4</v>
      </c>
      <c r="AD172" s="128">
        <v>6</v>
      </c>
      <c r="AE172" s="128">
        <v>4</v>
      </c>
      <c r="AF172" s="128">
        <v>1</v>
      </c>
      <c r="AG172" s="128">
        <v>6</v>
      </c>
      <c r="AH172" s="128">
        <v>0</v>
      </c>
      <c r="AI172" s="128">
        <v>5</v>
      </c>
      <c r="AJ172" s="128">
        <v>4</v>
      </c>
      <c r="AK172" s="128">
        <v>1</v>
      </c>
      <c r="AL172" s="128">
        <v>26</v>
      </c>
      <c r="AM172" s="128">
        <v>1</v>
      </c>
      <c r="AN172" s="128">
        <v>3</v>
      </c>
      <c r="AO172" s="128">
        <v>53</v>
      </c>
      <c r="AP172" s="128">
        <v>3</v>
      </c>
      <c r="AQ172" s="128">
        <v>0</v>
      </c>
      <c r="AR172" s="128">
        <v>0</v>
      </c>
      <c r="AS172" s="128">
        <v>5</v>
      </c>
      <c r="AT172" s="128">
        <v>41</v>
      </c>
      <c r="AU172" s="128">
        <v>0</v>
      </c>
      <c r="AV172" s="128">
        <v>49</v>
      </c>
    </row>
    <row r="173" spans="1:48" ht="16.8">
      <c r="A173" s="129" t="s">
        <v>800</v>
      </c>
      <c r="B173" s="128">
        <v>19</v>
      </c>
      <c r="C173" s="128">
        <v>10</v>
      </c>
      <c r="D173" s="128">
        <v>9</v>
      </c>
      <c r="E173" s="128">
        <v>10</v>
      </c>
      <c r="F173" s="128">
        <v>5</v>
      </c>
      <c r="G173" s="128">
        <v>13</v>
      </c>
      <c r="H173" s="128">
        <v>1</v>
      </c>
      <c r="I173" s="128">
        <v>0</v>
      </c>
      <c r="J173" s="128">
        <v>18</v>
      </c>
      <c r="K173" s="128">
        <v>2</v>
      </c>
      <c r="L173" s="128">
        <v>1</v>
      </c>
      <c r="M173" s="128">
        <v>19</v>
      </c>
      <c r="N173" s="128">
        <v>1</v>
      </c>
      <c r="O173" s="128">
        <v>0</v>
      </c>
      <c r="P173" s="128">
        <v>6</v>
      </c>
      <c r="Q173" s="128">
        <v>3</v>
      </c>
      <c r="R173" s="128">
        <v>2</v>
      </c>
      <c r="S173" s="128">
        <v>6</v>
      </c>
      <c r="T173" s="128">
        <v>0</v>
      </c>
      <c r="U173" s="128">
        <v>1</v>
      </c>
      <c r="V173" s="128">
        <v>39</v>
      </c>
      <c r="W173" s="128">
        <v>0</v>
      </c>
      <c r="X173" s="128">
        <v>0</v>
      </c>
      <c r="Y173" s="128">
        <v>0</v>
      </c>
      <c r="Z173" s="128">
        <v>1</v>
      </c>
      <c r="AA173" s="128">
        <v>3</v>
      </c>
      <c r="AB173" s="128">
        <v>4</v>
      </c>
      <c r="AC173" s="128">
        <v>1</v>
      </c>
      <c r="AD173" s="128">
        <v>0</v>
      </c>
      <c r="AE173" s="128">
        <v>0</v>
      </c>
      <c r="AF173" s="128">
        <v>1</v>
      </c>
      <c r="AG173" s="128">
        <v>4</v>
      </c>
      <c r="AH173" s="128">
        <v>0</v>
      </c>
      <c r="AI173" s="128">
        <v>2</v>
      </c>
      <c r="AJ173" s="128">
        <v>2</v>
      </c>
      <c r="AK173" s="128">
        <v>0</v>
      </c>
      <c r="AL173" s="128">
        <v>12</v>
      </c>
      <c r="AM173" s="128">
        <v>1</v>
      </c>
      <c r="AN173" s="128">
        <v>0</v>
      </c>
      <c r="AO173" s="128">
        <v>19</v>
      </c>
      <c r="AP173" s="128">
        <v>1</v>
      </c>
      <c r="AQ173" s="128">
        <v>0</v>
      </c>
      <c r="AR173" s="128">
        <v>0</v>
      </c>
      <c r="AS173" s="128">
        <v>0</v>
      </c>
      <c r="AT173" s="128">
        <v>16</v>
      </c>
      <c r="AU173" s="128">
        <v>0</v>
      </c>
      <c r="AV173" s="128">
        <v>16</v>
      </c>
    </row>
    <row r="174" spans="1:48" ht="16.8">
      <c r="A174" s="129" t="s">
        <v>795</v>
      </c>
      <c r="B174" s="128">
        <v>5</v>
      </c>
      <c r="C174" s="128">
        <v>3</v>
      </c>
      <c r="D174" s="128">
        <v>4</v>
      </c>
      <c r="E174" s="128">
        <v>1</v>
      </c>
      <c r="F174" s="128">
        <v>0</v>
      </c>
      <c r="G174" s="128">
        <v>3</v>
      </c>
      <c r="H174" s="128">
        <v>2</v>
      </c>
      <c r="I174" s="128">
        <v>0</v>
      </c>
      <c r="J174" s="128">
        <v>3</v>
      </c>
      <c r="K174" s="128">
        <v>1</v>
      </c>
      <c r="L174" s="128">
        <v>0</v>
      </c>
      <c r="M174" s="128">
        <v>5</v>
      </c>
      <c r="N174" s="128">
        <v>0</v>
      </c>
      <c r="O174" s="128">
        <v>0</v>
      </c>
      <c r="P174" s="128">
        <v>2</v>
      </c>
      <c r="Q174" s="128">
        <v>1</v>
      </c>
      <c r="R174" s="128">
        <v>0</v>
      </c>
      <c r="S174" s="128">
        <v>2</v>
      </c>
      <c r="T174" s="128">
        <v>0</v>
      </c>
      <c r="U174" s="128">
        <v>0</v>
      </c>
      <c r="V174" s="128">
        <v>9</v>
      </c>
      <c r="W174" s="128">
        <v>0</v>
      </c>
      <c r="X174" s="128">
        <v>0</v>
      </c>
      <c r="Y174" s="128">
        <v>0</v>
      </c>
      <c r="Z174" s="128">
        <v>0</v>
      </c>
      <c r="AA174" s="128">
        <v>2</v>
      </c>
      <c r="AB174" s="128">
        <v>0</v>
      </c>
      <c r="AC174" s="128">
        <v>0</v>
      </c>
      <c r="AD174" s="128">
        <v>0</v>
      </c>
      <c r="AE174" s="128">
        <v>1</v>
      </c>
      <c r="AF174" s="128">
        <v>0</v>
      </c>
      <c r="AG174" s="128">
        <v>0</v>
      </c>
      <c r="AH174" s="128">
        <v>0</v>
      </c>
      <c r="AI174" s="128">
        <v>0</v>
      </c>
      <c r="AJ174" s="128">
        <v>1</v>
      </c>
      <c r="AK174" s="128">
        <v>1</v>
      </c>
      <c r="AL174" s="128">
        <v>3</v>
      </c>
      <c r="AM174" s="128">
        <v>0</v>
      </c>
      <c r="AN174" s="128">
        <v>0</v>
      </c>
      <c r="AO174" s="128">
        <v>5</v>
      </c>
      <c r="AP174" s="128">
        <v>0</v>
      </c>
      <c r="AQ174" s="128">
        <v>0</v>
      </c>
      <c r="AR174" s="128">
        <v>0</v>
      </c>
      <c r="AS174" s="128">
        <v>0</v>
      </c>
      <c r="AT174" s="128">
        <v>5</v>
      </c>
      <c r="AU174" s="128">
        <v>0</v>
      </c>
      <c r="AV174" s="128">
        <v>5</v>
      </c>
    </row>
    <row r="175" spans="1:48" ht="16.8">
      <c r="A175" s="129" t="s">
        <v>794</v>
      </c>
      <c r="B175" s="128">
        <v>64</v>
      </c>
      <c r="C175" s="128">
        <v>44</v>
      </c>
      <c r="D175" s="128">
        <v>35</v>
      </c>
      <c r="E175" s="128">
        <v>29</v>
      </c>
      <c r="F175" s="128">
        <v>12</v>
      </c>
      <c r="G175" s="128">
        <v>31</v>
      </c>
      <c r="H175" s="128">
        <v>8</v>
      </c>
      <c r="I175" s="128">
        <v>13</v>
      </c>
      <c r="J175" s="128">
        <v>62</v>
      </c>
      <c r="K175" s="128">
        <v>3</v>
      </c>
      <c r="L175" s="128">
        <v>3</v>
      </c>
      <c r="M175" s="128">
        <v>64</v>
      </c>
      <c r="N175" s="128">
        <v>9</v>
      </c>
      <c r="O175" s="128">
        <v>0</v>
      </c>
      <c r="P175" s="128">
        <v>9</v>
      </c>
      <c r="Q175" s="128">
        <v>6</v>
      </c>
      <c r="R175" s="128">
        <v>7</v>
      </c>
      <c r="S175" s="128">
        <v>27</v>
      </c>
      <c r="T175" s="128">
        <v>4</v>
      </c>
      <c r="U175" s="128">
        <v>9</v>
      </c>
      <c r="V175" s="128">
        <v>129</v>
      </c>
      <c r="W175" s="128">
        <v>4</v>
      </c>
      <c r="X175" s="128">
        <v>0</v>
      </c>
      <c r="Y175" s="128">
        <v>0</v>
      </c>
      <c r="Z175" s="128">
        <v>8</v>
      </c>
      <c r="AA175" s="128">
        <v>1</v>
      </c>
      <c r="AB175" s="128">
        <v>4</v>
      </c>
      <c r="AC175" s="128">
        <v>6</v>
      </c>
      <c r="AD175" s="128">
        <v>4</v>
      </c>
      <c r="AE175" s="128">
        <v>3</v>
      </c>
      <c r="AF175" s="128">
        <v>2</v>
      </c>
      <c r="AG175" s="128">
        <v>16</v>
      </c>
      <c r="AH175" s="128">
        <v>1</v>
      </c>
      <c r="AI175" s="128">
        <v>5</v>
      </c>
      <c r="AJ175" s="128">
        <v>6</v>
      </c>
      <c r="AK175" s="128">
        <v>0</v>
      </c>
      <c r="AL175" s="128">
        <v>15</v>
      </c>
      <c r="AM175" s="128">
        <v>4</v>
      </c>
      <c r="AN175" s="128">
        <v>0</v>
      </c>
      <c r="AO175" s="128">
        <v>64</v>
      </c>
      <c r="AP175" s="128">
        <v>5</v>
      </c>
      <c r="AQ175" s="128">
        <v>0</v>
      </c>
      <c r="AR175" s="128">
        <v>0</v>
      </c>
      <c r="AS175" s="128">
        <v>3</v>
      </c>
      <c r="AT175" s="128">
        <v>53</v>
      </c>
      <c r="AU175" s="128">
        <v>0</v>
      </c>
      <c r="AV175" s="128">
        <v>58</v>
      </c>
    </row>
    <row r="176" spans="1:48" ht="16.8">
      <c r="A176" s="129" t="s">
        <v>793</v>
      </c>
      <c r="B176" s="128">
        <v>63</v>
      </c>
      <c r="C176" s="128">
        <v>46</v>
      </c>
      <c r="D176" s="128">
        <v>37</v>
      </c>
      <c r="E176" s="128">
        <v>26</v>
      </c>
      <c r="F176" s="128">
        <v>8</v>
      </c>
      <c r="G176" s="128">
        <v>37</v>
      </c>
      <c r="H176" s="128">
        <v>8</v>
      </c>
      <c r="I176" s="128">
        <v>10</v>
      </c>
      <c r="J176" s="128">
        <v>54</v>
      </c>
      <c r="K176" s="128">
        <v>6</v>
      </c>
      <c r="L176" s="128">
        <v>1</v>
      </c>
      <c r="M176" s="128">
        <v>63</v>
      </c>
      <c r="N176" s="128">
        <v>7</v>
      </c>
      <c r="O176" s="128">
        <v>0</v>
      </c>
      <c r="P176" s="128">
        <v>16</v>
      </c>
      <c r="Q176" s="128">
        <v>5</v>
      </c>
      <c r="R176" s="128">
        <v>14</v>
      </c>
      <c r="S176" s="128">
        <v>20</v>
      </c>
      <c r="T176" s="128">
        <v>2</v>
      </c>
      <c r="U176" s="128">
        <v>6</v>
      </c>
      <c r="V176" s="128">
        <v>123</v>
      </c>
      <c r="W176" s="128">
        <v>10</v>
      </c>
      <c r="X176" s="128">
        <v>2</v>
      </c>
      <c r="Y176" s="128">
        <v>0</v>
      </c>
      <c r="Z176" s="128">
        <v>9</v>
      </c>
      <c r="AA176" s="128">
        <v>3</v>
      </c>
      <c r="AB176" s="128">
        <v>2</v>
      </c>
      <c r="AC176" s="128">
        <v>4</v>
      </c>
      <c r="AD176" s="128">
        <v>5</v>
      </c>
      <c r="AE176" s="128">
        <v>4</v>
      </c>
      <c r="AF176" s="128">
        <v>0</v>
      </c>
      <c r="AG176" s="128">
        <v>13</v>
      </c>
      <c r="AH176" s="128">
        <v>1</v>
      </c>
      <c r="AI176" s="128">
        <v>6</v>
      </c>
      <c r="AJ176" s="128">
        <v>3</v>
      </c>
      <c r="AK176" s="128">
        <v>1</v>
      </c>
      <c r="AL176" s="128">
        <v>12</v>
      </c>
      <c r="AM176" s="128">
        <v>7</v>
      </c>
      <c r="AN176" s="128">
        <v>1</v>
      </c>
      <c r="AO176" s="128">
        <v>63</v>
      </c>
      <c r="AP176" s="128">
        <v>1</v>
      </c>
      <c r="AQ176" s="128">
        <v>0</v>
      </c>
      <c r="AR176" s="128">
        <v>1</v>
      </c>
      <c r="AS176" s="128">
        <v>3</v>
      </c>
      <c r="AT176" s="128">
        <v>58</v>
      </c>
      <c r="AU176" s="128">
        <v>0</v>
      </c>
      <c r="AV176" s="128">
        <v>59</v>
      </c>
    </row>
    <row r="177" spans="1:48" ht="16.8">
      <c r="A177" s="129" t="s">
        <v>802</v>
      </c>
      <c r="B177" s="128">
        <v>91</v>
      </c>
      <c r="C177" s="128">
        <v>68</v>
      </c>
      <c r="D177" s="128">
        <v>53</v>
      </c>
      <c r="E177" s="128">
        <v>38</v>
      </c>
      <c r="F177" s="128">
        <v>19</v>
      </c>
      <c r="G177" s="128">
        <v>47</v>
      </c>
      <c r="H177" s="128">
        <v>13</v>
      </c>
      <c r="I177" s="128">
        <v>12</v>
      </c>
      <c r="J177" s="128">
        <v>74</v>
      </c>
      <c r="K177" s="128">
        <v>11</v>
      </c>
      <c r="L177" s="128">
        <v>5</v>
      </c>
      <c r="M177" s="128">
        <v>91</v>
      </c>
      <c r="N177" s="128">
        <v>10</v>
      </c>
      <c r="O177" s="128">
        <v>0</v>
      </c>
      <c r="P177" s="128">
        <v>15</v>
      </c>
      <c r="Q177" s="128">
        <v>6</v>
      </c>
      <c r="R177" s="128">
        <v>9</v>
      </c>
      <c r="S177" s="128">
        <v>42</v>
      </c>
      <c r="T177" s="128">
        <v>6</v>
      </c>
      <c r="U177" s="128">
        <v>12</v>
      </c>
      <c r="V177" s="128">
        <v>176</v>
      </c>
      <c r="W177" s="128">
        <v>6</v>
      </c>
      <c r="X177" s="128">
        <v>3</v>
      </c>
      <c r="Y177" s="128">
        <v>0</v>
      </c>
      <c r="Z177" s="128">
        <v>9</v>
      </c>
      <c r="AA177" s="128">
        <v>0</v>
      </c>
      <c r="AB177" s="128">
        <v>7</v>
      </c>
      <c r="AC177" s="128">
        <v>7</v>
      </c>
      <c r="AD177" s="128">
        <v>12</v>
      </c>
      <c r="AE177" s="128">
        <v>5</v>
      </c>
      <c r="AF177" s="128">
        <v>1</v>
      </c>
      <c r="AG177" s="128">
        <v>18</v>
      </c>
      <c r="AH177" s="128">
        <v>1</v>
      </c>
      <c r="AI177" s="128">
        <v>11</v>
      </c>
      <c r="AJ177" s="128">
        <v>9</v>
      </c>
      <c r="AK177" s="128">
        <v>2</v>
      </c>
      <c r="AL177" s="128">
        <v>20</v>
      </c>
      <c r="AM177" s="128">
        <v>5</v>
      </c>
      <c r="AN177" s="128">
        <v>5</v>
      </c>
      <c r="AO177" s="128">
        <v>91</v>
      </c>
      <c r="AP177" s="128">
        <v>5</v>
      </c>
      <c r="AQ177" s="128">
        <v>0</v>
      </c>
      <c r="AR177" s="128">
        <v>0</v>
      </c>
      <c r="AS177" s="128">
        <v>3</v>
      </c>
      <c r="AT177" s="128">
        <v>79</v>
      </c>
      <c r="AU177" s="128">
        <v>0</v>
      </c>
      <c r="AV177" s="128">
        <v>86</v>
      </c>
    </row>
    <row r="178" spans="1:48" ht="16.8">
      <c r="A178" s="129" t="s">
        <v>4105</v>
      </c>
      <c r="B178" s="128">
        <v>54</v>
      </c>
      <c r="C178" s="128">
        <v>45</v>
      </c>
      <c r="D178" s="128">
        <v>27</v>
      </c>
      <c r="E178" s="128">
        <v>27</v>
      </c>
      <c r="F178" s="128">
        <v>18</v>
      </c>
      <c r="G178" s="128">
        <v>30</v>
      </c>
      <c r="H178" s="128">
        <v>4</v>
      </c>
      <c r="I178" s="128">
        <v>2</v>
      </c>
      <c r="J178" s="128">
        <v>44</v>
      </c>
      <c r="K178" s="128">
        <v>12</v>
      </c>
      <c r="L178" s="128">
        <v>3</v>
      </c>
      <c r="M178" s="128">
        <v>54</v>
      </c>
      <c r="N178" s="128">
        <v>8</v>
      </c>
      <c r="O178" s="128">
        <v>0</v>
      </c>
      <c r="P178" s="128">
        <v>4</v>
      </c>
      <c r="Q178" s="128">
        <v>4</v>
      </c>
      <c r="R178" s="128">
        <v>11</v>
      </c>
      <c r="S178" s="128">
        <v>19</v>
      </c>
      <c r="T178" s="128">
        <v>7</v>
      </c>
      <c r="U178" s="128">
        <v>9</v>
      </c>
      <c r="V178" s="128">
        <v>110</v>
      </c>
      <c r="W178" s="128">
        <v>4</v>
      </c>
      <c r="X178" s="128">
        <v>0</v>
      </c>
      <c r="Y178" s="128">
        <v>0</v>
      </c>
      <c r="Z178" s="128">
        <v>13</v>
      </c>
      <c r="AA178" s="128">
        <v>2</v>
      </c>
      <c r="AB178" s="128">
        <v>1</v>
      </c>
      <c r="AC178" s="128">
        <v>4</v>
      </c>
      <c r="AD178" s="128">
        <v>5</v>
      </c>
      <c r="AE178" s="128">
        <v>3</v>
      </c>
      <c r="AF178" s="128">
        <v>1</v>
      </c>
      <c r="AG178" s="128">
        <v>9</v>
      </c>
      <c r="AH178" s="128">
        <v>1</v>
      </c>
      <c r="AI178" s="128">
        <v>5</v>
      </c>
      <c r="AJ178" s="128">
        <v>6</v>
      </c>
      <c r="AK178" s="128">
        <v>0</v>
      </c>
      <c r="AL178" s="128">
        <v>25</v>
      </c>
      <c r="AM178" s="128">
        <v>0</v>
      </c>
      <c r="AN178" s="128">
        <v>4</v>
      </c>
      <c r="AO178" s="128">
        <v>54</v>
      </c>
      <c r="AP178" s="128">
        <v>2</v>
      </c>
      <c r="AQ178" s="128">
        <v>0</v>
      </c>
      <c r="AR178" s="128">
        <v>0</v>
      </c>
      <c r="AS178" s="128">
        <v>1</v>
      </c>
      <c r="AT178" s="128">
        <v>49</v>
      </c>
      <c r="AU178" s="128">
        <v>0</v>
      </c>
      <c r="AV178" s="128">
        <v>52</v>
      </c>
    </row>
    <row r="179" spans="1:48" ht="16.8">
      <c r="A179" s="129" t="s">
        <v>738</v>
      </c>
      <c r="B179" s="128">
        <v>260</v>
      </c>
      <c r="C179" s="128">
        <v>199</v>
      </c>
      <c r="D179" s="128">
        <v>136</v>
      </c>
      <c r="E179" s="128">
        <v>124</v>
      </c>
      <c r="F179" s="128">
        <v>63</v>
      </c>
      <c r="G179" s="128">
        <v>149</v>
      </c>
      <c r="H179" s="128">
        <v>22</v>
      </c>
      <c r="I179" s="128">
        <v>26</v>
      </c>
      <c r="J179" s="128">
        <v>203</v>
      </c>
      <c r="K179" s="128">
        <v>48</v>
      </c>
      <c r="L179" s="128">
        <v>24</v>
      </c>
      <c r="M179" s="128">
        <v>260</v>
      </c>
      <c r="N179" s="128">
        <v>27</v>
      </c>
      <c r="O179" s="128">
        <v>98</v>
      </c>
      <c r="P179" s="128">
        <v>27</v>
      </c>
      <c r="Q179" s="128">
        <v>17</v>
      </c>
      <c r="R179" s="128">
        <v>42</v>
      </c>
      <c r="S179" s="128">
        <v>108</v>
      </c>
      <c r="T179" s="128">
        <v>11</v>
      </c>
      <c r="U179" s="128">
        <v>51</v>
      </c>
      <c r="V179" s="128">
        <v>511</v>
      </c>
      <c r="W179" s="128">
        <v>19</v>
      </c>
      <c r="X179" s="128">
        <v>2</v>
      </c>
      <c r="Y179" s="128">
        <v>0</v>
      </c>
      <c r="Z179" s="128">
        <v>36</v>
      </c>
      <c r="AA179" s="128">
        <v>3</v>
      </c>
      <c r="AB179" s="128">
        <v>15</v>
      </c>
      <c r="AC179" s="128">
        <v>24</v>
      </c>
      <c r="AD179" s="128">
        <v>21</v>
      </c>
      <c r="AE179" s="128">
        <v>10</v>
      </c>
      <c r="AF179" s="128">
        <v>3</v>
      </c>
      <c r="AG179" s="128">
        <v>63</v>
      </c>
      <c r="AH179" s="128">
        <v>1</v>
      </c>
      <c r="AI179" s="128">
        <v>17</v>
      </c>
      <c r="AJ179" s="128">
        <v>31</v>
      </c>
      <c r="AK179" s="128">
        <v>1</v>
      </c>
      <c r="AL179" s="128">
        <v>109</v>
      </c>
      <c r="AM179" s="128">
        <v>9</v>
      </c>
      <c r="AN179" s="128">
        <v>10</v>
      </c>
      <c r="AO179" s="128">
        <v>260</v>
      </c>
      <c r="AP179" s="128">
        <v>20</v>
      </c>
      <c r="AQ179" s="128">
        <v>0</v>
      </c>
      <c r="AR179" s="128">
        <v>0</v>
      </c>
      <c r="AS179" s="128">
        <v>12</v>
      </c>
      <c r="AT179" s="128">
        <v>216</v>
      </c>
      <c r="AU179" s="128">
        <v>0</v>
      </c>
      <c r="AV179" s="128">
        <v>235</v>
      </c>
    </row>
    <row r="180" spans="1:48" ht="16.8">
      <c r="A180" s="129" t="s">
        <v>803</v>
      </c>
      <c r="B180" s="128">
        <v>682</v>
      </c>
      <c r="C180" s="128">
        <v>522</v>
      </c>
      <c r="D180" s="128">
        <v>374</v>
      </c>
      <c r="E180" s="128">
        <v>308</v>
      </c>
      <c r="F180" s="128">
        <v>161</v>
      </c>
      <c r="G180" s="128">
        <v>388</v>
      </c>
      <c r="H180" s="128">
        <v>82</v>
      </c>
      <c r="I180" s="128">
        <v>51</v>
      </c>
      <c r="J180" s="128">
        <v>589</v>
      </c>
      <c r="K180" s="128">
        <v>76</v>
      </c>
      <c r="L180" s="128">
        <v>35</v>
      </c>
      <c r="M180" s="128">
        <v>682</v>
      </c>
      <c r="N180" s="128">
        <v>77</v>
      </c>
      <c r="O180" s="128">
        <v>199</v>
      </c>
      <c r="P180" s="128">
        <v>63</v>
      </c>
      <c r="Q180" s="128">
        <v>68</v>
      </c>
      <c r="R180" s="128">
        <v>127</v>
      </c>
      <c r="S180" s="128">
        <v>271</v>
      </c>
      <c r="T180" s="128">
        <v>42</v>
      </c>
      <c r="U180" s="128">
        <v>101</v>
      </c>
      <c r="V180" s="128">
        <v>1347</v>
      </c>
      <c r="W180" s="128">
        <v>30</v>
      </c>
      <c r="X180" s="128">
        <v>4</v>
      </c>
      <c r="Y180" s="128">
        <v>4</v>
      </c>
      <c r="Z180" s="128">
        <v>110</v>
      </c>
      <c r="AA180" s="128">
        <v>14</v>
      </c>
      <c r="AB180" s="128">
        <v>63</v>
      </c>
      <c r="AC180" s="128">
        <v>49</v>
      </c>
      <c r="AD180" s="128">
        <v>46</v>
      </c>
      <c r="AE180" s="128">
        <v>29</v>
      </c>
      <c r="AF180" s="128">
        <v>12</v>
      </c>
      <c r="AG180" s="128">
        <v>151</v>
      </c>
      <c r="AH180" s="128">
        <v>5</v>
      </c>
      <c r="AI180" s="128">
        <v>50</v>
      </c>
      <c r="AJ180" s="128">
        <v>81</v>
      </c>
      <c r="AK180" s="128">
        <v>6</v>
      </c>
      <c r="AL180" s="128">
        <v>162</v>
      </c>
      <c r="AM180" s="128">
        <v>66</v>
      </c>
      <c r="AN180" s="128">
        <v>24</v>
      </c>
      <c r="AO180" s="128">
        <v>682</v>
      </c>
      <c r="AP180" s="128">
        <v>41</v>
      </c>
      <c r="AQ180" s="128">
        <v>0</v>
      </c>
      <c r="AR180" s="128">
        <v>0</v>
      </c>
      <c r="AS180" s="128">
        <v>19</v>
      </c>
      <c r="AT180" s="128">
        <v>575</v>
      </c>
      <c r="AU180" s="128">
        <v>0</v>
      </c>
      <c r="AV180" s="128">
        <v>638</v>
      </c>
    </row>
    <row r="181" spans="1:48" ht="16.8">
      <c r="A181" s="129" t="s">
        <v>763</v>
      </c>
      <c r="B181" s="128">
        <v>174</v>
      </c>
      <c r="C181" s="128">
        <v>140</v>
      </c>
      <c r="D181" s="128">
        <v>102</v>
      </c>
      <c r="E181" s="128">
        <v>72</v>
      </c>
      <c r="F181" s="128">
        <v>40</v>
      </c>
      <c r="G181" s="128">
        <v>98</v>
      </c>
      <c r="H181" s="128">
        <v>21</v>
      </c>
      <c r="I181" s="128">
        <v>15</v>
      </c>
      <c r="J181" s="128">
        <v>119</v>
      </c>
      <c r="K181" s="128">
        <v>52</v>
      </c>
      <c r="L181" s="128">
        <v>20</v>
      </c>
      <c r="M181" s="128">
        <v>174</v>
      </c>
      <c r="N181" s="128">
        <v>18</v>
      </c>
      <c r="O181" s="128">
        <v>45</v>
      </c>
      <c r="P181" s="128">
        <v>9</v>
      </c>
      <c r="Q181" s="128">
        <v>11</v>
      </c>
      <c r="R181" s="128">
        <v>26</v>
      </c>
      <c r="S181" s="128">
        <v>89</v>
      </c>
      <c r="T181" s="128">
        <v>10</v>
      </c>
      <c r="U181" s="128">
        <v>29</v>
      </c>
      <c r="V181" s="128">
        <v>345</v>
      </c>
      <c r="W181" s="128">
        <v>14</v>
      </c>
      <c r="X181" s="128">
        <v>1</v>
      </c>
      <c r="Y181" s="128">
        <v>0</v>
      </c>
      <c r="Z181" s="128">
        <v>23</v>
      </c>
      <c r="AA181" s="128">
        <v>1</v>
      </c>
      <c r="AB181" s="128">
        <v>11</v>
      </c>
      <c r="AC181" s="128">
        <v>14</v>
      </c>
      <c r="AD181" s="128">
        <v>13</v>
      </c>
      <c r="AE181" s="128">
        <v>6</v>
      </c>
      <c r="AF181" s="128">
        <v>7</v>
      </c>
      <c r="AG181" s="128">
        <v>46</v>
      </c>
      <c r="AH181" s="128">
        <v>4</v>
      </c>
      <c r="AI181" s="128">
        <v>10</v>
      </c>
      <c r="AJ181" s="128">
        <v>20</v>
      </c>
      <c r="AK181" s="128">
        <v>2</v>
      </c>
      <c r="AL181" s="128">
        <v>95</v>
      </c>
      <c r="AM181" s="128">
        <v>13</v>
      </c>
      <c r="AN181" s="128">
        <v>17</v>
      </c>
      <c r="AO181" s="128">
        <v>174</v>
      </c>
      <c r="AP181" s="128">
        <v>12</v>
      </c>
      <c r="AQ181" s="128">
        <v>0</v>
      </c>
      <c r="AR181" s="128">
        <v>0</v>
      </c>
      <c r="AS181" s="128">
        <v>5</v>
      </c>
      <c r="AT181" s="128">
        <v>144</v>
      </c>
      <c r="AU181" s="128">
        <v>0</v>
      </c>
      <c r="AV181" s="128">
        <v>164</v>
      </c>
    </row>
    <row r="182" spans="1:48" ht="16.8">
      <c r="A182" s="129" t="s">
        <v>825</v>
      </c>
      <c r="B182" s="128">
        <v>6</v>
      </c>
      <c r="C182" s="128">
        <v>4</v>
      </c>
      <c r="D182" s="128">
        <v>4</v>
      </c>
      <c r="E182" s="128">
        <v>2</v>
      </c>
      <c r="F182" s="128">
        <v>1</v>
      </c>
      <c r="G182" s="128">
        <v>5</v>
      </c>
      <c r="H182" s="128">
        <v>0</v>
      </c>
      <c r="I182" s="128">
        <v>0</v>
      </c>
      <c r="J182" s="128">
        <v>8</v>
      </c>
      <c r="K182" s="128">
        <v>0</v>
      </c>
      <c r="L182" s="128">
        <v>0</v>
      </c>
      <c r="M182" s="128">
        <v>6</v>
      </c>
      <c r="N182" s="128">
        <v>0</v>
      </c>
      <c r="O182" s="128">
        <v>0</v>
      </c>
      <c r="P182" s="128">
        <v>0</v>
      </c>
      <c r="Q182" s="128">
        <v>0</v>
      </c>
      <c r="R182" s="128">
        <v>2</v>
      </c>
      <c r="S182" s="128">
        <v>3</v>
      </c>
      <c r="T182" s="128">
        <v>1</v>
      </c>
      <c r="U182" s="128">
        <v>0</v>
      </c>
      <c r="V182" s="128">
        <v>14</v>
      </c>
      <c r="W182" s="128">
        <v>1</v>
      </c>
      <c r="X182" s="128">
        <v>0</v>
      </c>
      <c r="Y182" s="128">
        <v>0</v>
      </c>
      <c r="Z182" s="128">
        <v>1</v>
      </c>
      <c r="AA182" s="128">
        <v>0</v>
      </c>
      <c r="AB182" s="128">
        <v>1</v>
      </c>
      <c r="AC182" s="128">
        <v>1</v>
      </c>
      <c r="AD182" s="128">
        <v>0</v>
      </c>
      <c r="AE182" s="128">
        <v>0</v>
      </c>
      <c r="AF182" s="128">
        <v>0</v>
      </c>
      <c r="AG182" s="128">
        <v>2</v>
      </c>
      <c r="AH182" s="128">
        <v>0</v>
      </c>
      <c r="AI182" s="128">
        <v>0</v>
      </c>
      <c r="AJ182" s="128">
        <v>0</v>
      </c>
      <c r="AK182" s="128">
        <v>0</v>
      </c>
      <c r="AL182" s="128">
        <v>4</v>
      </c>
      <c r="AM182" s="128">
        <v>0</v>
      </c>
      <c r="AN182" s="128">
        <v>0</v>
      </c>
      <c r="AO182" s="128">
        <v>6</v>
      </c>
      <c r="AP182" s="128">
        <v>1</v>
      </c>
      <c r="AQ182" s="128">
        <v>0</v>
      </c>
      <c r="AR182" s="128">
        <v>0</v>
      </c>
      <c r="AS182" s="128">
        <v>0</v>
      </c>
      <c r="AT182" s="128">
        <v>5</v>
      </c>
      <c r="AU182" s="128">
        <v>0</v>
      </c>
      <c r="AV182" s="128">
        <v>6</v>
      </c>
    </row>
    <row r="183" spans="1:48" ht="16.8">
      <c r="A183" s="129" t="s">
        <v>828</v>
      </c>
      <c r="B183" s="128">
        <v>30</v>
      </c>
      <c r="C183" s="128">
        <v>27</v>
      </c>
      <c r="D183" s="128">
        <v>16</v>
      </c>
      <c r="E183" s="128">
        <v>14</v>
      </c>
      <c r="F183" s="128">
        <v>11</v>
      </c>
      <c r="G183" s="128">
        <v>15</v>
      </c>
      <c r="H183" s="128">
        <v>2</v>
      </c>
      <c r="I183" s="128">
        <v>2</v>
      </c>
      <c r="J183" s="128">
        <v>15</v>
      </c>
      <c r="K183" s="128">
        <v>12</v>
      </c>
      <c r="L183" s="128">
        <v>5</v>
      </c>
      <c r="M183" s="128">
        <v>30</v>
      </c>
      <c r="N183" s="128">
        <v>8</v>
      </c>
      <c r="O183" s="128">
        <v>0</v>
      </c>
      <c r="P183" s="128">
        <v>6</v>
      </c>
      <c r="Q183" s="128">
        <v>2</v>
      </c>
      <c r="R183" s="128">
        <v>7</v>
      </c>
      <c r="S183" s="128">
        <v>12</v>
      </c>
      <c r="T183" s="128">
        <v>1</v>
      </c>
      <c r="U183" s="128">
        <v>2</v>
      </c>
      <c r="V183" s="128">
        <v>57</v>
      </c>
      <c r="W183" s="128">
        <v>0</v>
      </c>
      <c r="X183" s="128">
        <v>0</v>
      </c>
      <c r="Y183" s="128">
        <v>0</v>
      </c>
      <c r="Z183" s="128">
        <v>6</v>
      </c>
      <c r="AA183" s="128">
        <v>2</v>
      </c>
      <c r="AB183" s="128">
        <v>2</v>
      </c>
      <c r="AC183" s="128">
        <v>3</v>
      </c>
      <c r="AD183" s="128">
        <v>1</v>
      </c>
      <c r="AE183" s="128">
        <v>1</v>
      </c>
      <c r="AF183" s="128">
        <v>1</v>
      </c>
      <c r="AG183" s="128">
        <v>1</v>
      </c>
      <c r="AH183" s="128">
        <v>0</v>
      </c>
      <c r="AI183" s="128">
        <v>6</v>
      </c>
      <c r="AJ183" s="128">
        <v>5</v>
      </c>
      <c r="AK183" s="128">
        <v>0</v>
      </c>
      <c r="AL183" s="128">
        <v>21</v>
      </c>
      <c r="AM183" s="128">
        <v>1</v>
      </c>
      <c r="AN183" s="128">
        <v>1</v>
      </c>
      <c r="AO183" s="128">
        <v>30</v>
      </c>
      <c r="AP183" s="128">
        <v>0</v>
      </c>
      <c r="AQ183" s="128">
        <v>0</v>
      </c>
      <c r="AR183" s="128">
        <v>0</v>
      </c>
      <c r="AS183" s="128">
        <v>2</v>
      </c>
      <c r="AT183" s="128">
        <v>27</v>
      </c>
      <c r="AU183" s="128">
        <v>0</v>
      </c>
      <c r="AV183" s="128">
        <v>28</v>
      </c>
    </row>
    <row r="184" spans="1:48" ht="16.8">
      <c r="A184" s="129" t="s">
        <v>834</v>
      </c>
      <c r="B184" s="128">
        <v>20</v>
      </c>
      <c r="C184" s="128">
        <v>18</v>
      </c>
      <c r="D184" s="128">
        <v>12</v>
      </c>
      <c r="E184" s="128">
        <v>8</v>
      </c>
      <c r="F184" s="128">
        <v>4</v>
      </c>
      <c r="G184" s="128">
        <v>10</v>
      </c>
      <c r="H184" s="128">
        <v>4</v>
      </c>
      <c r="I184" s="128">
        <v>2</v>
      </c>
      <c r="J184" s="128">
        <v>8</v>
      </c>
      <c r="K184" s="128">
        <v>10</v>
      </c>
      <c r="L184" s="128">
        <v>4</v>
      </c>
      <c r="M184" s="128">
        <v>20</v>
      </c>
      <c r="N184" s="128">
        <v>2</v>
      </c>
      <c r="O184" s="128">
        <v>0</v>
      </c>
      <c r="P184" s="128">
        <v>3</v>
      </c>
      <c r="Q184" s="128">
        <v>2</v>
      </c>
      <c r="R184" s="128">
        <v>3</v>
      </c>
      <c r="S184" s="128">
        <v>6</v>
      </c>
      <c r="T184" s="128">
        <v>2</v>
      </c>
      <c r="U184" s="128">
        <v>4</v>
      </c>
      <c r="V184" s="128">
        <v>38</v>
      </c>
      <c r="W184" s="128">
        <v>2</v>
      </c>
      <c r="X184" s="128">
        <v>0</v>
      </c>
      <c r="Y184" s="128">
        <v>0</v>
      </c>
      <c r="Z184" s="128">
        <v>3</v>
      </c>
      <c r="AA184" s="128">
        <v>1</v>
      </c>
      <c r="AB184" s="128">
        <v>1</v>
      </c>
      <c r="AC184" s="128">
        <v>3</v>
      </c>
      <c r="AD184" s="128">
        <v>1</v>
      </c>
      <c r="AE184" s="128">
        <v>1</v>
      </c>
      <c r="AF184" s="128">
        <v>0</v>
      </c>
      <c r="AG184" s="128">
        <v>2</v>
      </c>
      <c r="AH184" s="128">
        <v>0</v>
      </c>
      <c r="AI184" s="128">
        <v>2</v>
      </c>
      <c r="AJ184" s="128">
        <v>4</v>
      </c>
      <c r="AK184" s="128">
        <v>0</v>
      </c>
      <c r="AL184" s="128">
        <v>12</v>
      </c>
      <c r="AM184" s="128">
        <v>4</v>
      </c>
      <c r="AN184" s="128">
        <v>0</v>
      </c>
      <c r="AO184" s="128">
        <v>20</v>
      </c>
      <c r="AP184" s="128">
        <v>0</v>
      </c>
      <c r="AQ184" s="128">
        <v>0</v>
      </c>
      <c r="AR184" s="128">
        <v>0</v>
      </c>
      <c r="AS184" s="128">
        <v>2</v>
      </c>
      <c r="AT184" s="128">
        <v>17</v>
      </c>
      <c r="AU184" s="128">
        <v>0</v>
      </c>
      <c r="AV184" s="128">
        <v>19</v>
      </c>
    </row>
    <row r="185" spans="1:48" ht="16.8">
      <c r="A185" s="129" t="s">
        <v>835</v>
      </c>
      <c r="B185" s="128">
        <v>46</v>
      </c>
      <c r="C185" s="128">
        <v>36</v>
      </c>
      <c r="D185" s="128">
        <v>27</v>
      </c>
      <c r="E185" s="128">
        <v>19</v>
      </c>
      <c r="F185" s="128">
        <v>8</v>
      </c>
      <c r="G185" s="128">
        <v>23</v>
      </c>
      <c r="H185" s="128">
        <v>7</v>
      </c>
      <c r="I185" s="128">
        <v>8</v>
      </c>
      <c r="J185" s="128">
        <v>31</v>
      </c>
      <c r="K185" s="128">
        <v>13</v>
      </c>
      <c r="L185" s="128">
        <v>6</v>
      </c>
      <c r="M185" s="128">
        <v>46</v>
      </c>
      <c r="N185" s="128">
        <v>6</v>
      </c>
      <c r="O185" s="128">
        <v>0</v>
      </c>
      <c r="P185" s="128">
        <v>1</v>
      </c>
      <c r="Q185" s="128">
        <v>5</v>
      </c>
      <c r="R185" s="128">
        <v>6</v>
      </c>
      <c r="S185" s="128">
        <v>20</v>
      </c>
      <c r="T185" s="128">
        <v>5</v>
      </c>
      <c r="U185" s="128">
        <v>9</v>
      </c>
      <c r="V185" s="128">
        <v>90</v>
      </c>
      <c r="W185" s="128">
        <v>6</v>
      </c>
      <c r="X185" s="128">
        <v>1</v>
      </c>
      <c r="Y185" s="128">
        <v>0</v>
      </c>
      <c r="Z185" s="128">
        <v>5</v>
      </c>
      <c r="AA185" s="128">
        <v>2</v>
      </c>
      <c r="AB185" s="128">
        <v>2</v>
      </c>
      <c r="AC185" s="128">
        <v>3</v>
      </c>
      <c r="AD185" s="128">
        <v>8</v>
      </c>
      <c r="AE185" s="128">
        <v>4</v>
      </c>
      <c r="AF185" s="128">
        <v>0</v>
      </c>
      <c r="AG185" s="128">
        <v>11</v>
      </c>
      <c r="AH185" s="128">
        <v>0</v>
      </c>
      <c r="AI185" s="128">
        <v>1</v>
      </c>
      <c r="AJ185" s="128">
        <v>2</v>
      </c>
      <c r="AK185" s="128">
        <v>2</v>
      </c>
      <c r="AL185" s="128">
        <v>31</v>
      </c>
      <c r="AM185" s="128">
        <v>3</v>
      </c>
      <c r="AN185" s="128">
        <v>1</v>
      </c>
      <c r="AO185" s="128">
        <v>46</v>
      </c>
      <c r="AP185" s="128">
        <v>2</v>
      </c>
      <c r="AQ185" s="128">
        <v>0</v>
      </c>
      <c r="AR185" s="128">
        <v>0</v>
      </c>
      <c r="AS185" s="128">
        <v>4</v>
      </c>
      <c r="AT185" s="128">
        <v>38</v>
      </c>
      <c r="AU185" s="128">
        <v>0</v>
      </c>
      <c r="AV185" s="128">
        <v>46</v>
      </c>
    </row>
    <row r="186" spans="1:48" ht="16.8">
      <c r="A186" s="129" t="s">
        <v>829</v>
      </c>
      <c r="B186" s="128">
        <v>86</v>
      </c>
      <c r="C186" s="128">
        <v>66</v>
      </c>
      <c r="D186" s="128">
        <v>45</v>
      </c>
      <c r="E186" s="128">
        <v>41</v>
      </c>
      <c r="F186" s="128">
        <v>13</v>
      </c>
      <c r="G186" s="128">
        <v>51</v>
      </c>
      <c r="H186" s="128">
        <v>12</v>
      </c>
      <c r="I186" s="128">
        <v>10</v>
      </c>
      <c r="J186" s="128">
        <v>57</v>
      </c>
      <c r="K186" s="128">
        <v>29</v>
      </c>
      <c r="L186" s="128">
        <v>13</v>
      </c>
      <c r="M186" s="128">
        <v>86</v>
      </c>
      <c r="N186" s="128">
        <v>9</v>
      </c>
      <c r="O186" s="128">
        <v>0</v>
      </c>
      <c r="P186" s="128">
        <v>13</v>
      </c>
      <c r="Q186" s="128">
        <v>10</v>
      </c>
      <c r="R186" s="128">
        <v>16</v>
      </c>
      <c r="S186" s="128">
        <v>33</v>
      </c>
      <c r="T186" s="128">
        <v>2</v>
      </c>
      <c r="U186" s="128">
        <v>12</v>
      </c>
      <c r="V186" s="128">
        <v>172</v>
      </c>
      <c r="W186" s="128">
        <v>12</v>
      </c>
      <c r="X186" s="128">
        <v>0</v>
      </c>
      <c r="Y186" s="128">
        <v>1</v>
      </c>
      <c r="Z186" s="128">
        <v>9</v>
      </c>
      <c r="AA186" s="128">
        <v>1</v>
      </c>
      <c r="AB186" s="128">
        <v>4</v>
      </c>
      <c r="AC186" s="128">
        <v>5</v>
      </c>
      <c r="AD186" s="128">
        <v>10</v>
      </c>
      <c r="AE186" s="128">
        <v>4</v>
      </c>
      <c r="AF186" s="128">
        <v>5</v>
      </c>
      <c r="AG186" s="128">
        <v>15</v>
      </c>
      <c r="AH186" s="128">
        <v>1</v>
      </c>
      <c r="AI186" s="128">
        <v>10</v>
      </c>
      <c r="AJ186" s="128">
        <v>8</v>
      </c>
      <c r="AK186" s="128">
        <v>4</v>
      </c>
      <c r="AL186" s="128">
        <v>58</v>
      </c>
      <c r="AM186" s="128">
        <v>5</v>
      </c>
      <c r="AN186" s="128">
        <v>6</v>
      </c>
      <c r="AO186" s="128">
        <v>86</v>
      </c>
      <c r="AP186" s="128">
        <v>7</v>
      </c>
      <c r="AQ186" s="128">
        <v>0</v>
      </c>
      <c r="AR186" s="128">
        <v>0</v>
      </c>
      <c r="AS186" s="128">
        <v>5</v>
      </c>
      <c r="AT186" s="128">
        <v>72</v>
      </c>
      <c r="AU186" s="128">
        <v>0</v>
      </c>
      <c r="AV186" s="128">
        <v>81</v>
      </c>
    </row>
    <row r="187" spans="1:48" ht="16.8">
      <c r="A187" s="129" t="s">
        <v>819</v>
      </c>
      <c r="B187" s="128">
        <v>86</v>
      </c>
      <c r="C187" s="128">
        <v>72</v>
      </c>
      <c r="D187" s="128">
        <v>47</v>
      </c>
      <c r="E187" s="128">
        <v>39</v>
      </c>
      <c r="F187" s="128">
        <v>23</v>
      </c>
      <c r="G187" s="128">
        <v>42</v>
      </c>
      <c r="H187" s="128">
        <v>11</v>
      </c>
      <c r="I187" s="128">
        <v>10</v>
      </c>
      <c r="J187" s="128">
        <v>60</v>
      </c>
      <c r="K187" s="128">
        <v>23</v>
      </c>
      <c r="L187" s="128">
        <v>15</v>
      </c>
      <c r="M187" s="128">
        <v>86</v>
      </c>
      <c r="N187" s="128">
        <v>11</v>
      </c>
      <c r="O187" s="128">
        <v>0</v>
      </c>
      <c r="P187" s="128">
        <v>8</v>
      </c>
      <c r="Q187" s="128">
        <v>8</v>
      </c>
      <c r="R187" s="128">
        <v>19</v>
      </c>
      <c r="S187" s="128">
        <v>33</v>
      </c>
      <c r="T187" s="128">
        <v>3</v>
      </c>
      <c r="U187" s="128">
        <v>13</v>
      </c>
      <c r="V187" s="128">
        <v>169</v>
      </c>
      <c r="W187" s="128">
        <v>9</v>
      </c>
      <c r="X187" s="128">
        <v>0</v>
      </c>
      <c r="Y187" s="128">
        <v>0</v>
      </c>
      <c r="Z187" s="128">
        <v>3</v>
      </c>
      <c r="AA187" s="128">
        <v>4</v>
      </c>
      <c r="AB187" s="128">
        <v>2</v>
      </c>
      <c r="AC187" s="128">
        <v>11</v>
      </c>
      <c r="AD187" s="128">
        <v>5</v>
      </c>
      <c r="AE187" s="128">
        <v>7</v>
      </c>
      <c r="AF187" s="128">
        <v>2</v>
      </c>
      <c r="AG187" s="128">
        <v>20</v>
      </c>
      <c r="AH187" s="128">
        <v>2</v>
      </c>
      <c r="AI187" s="128">
        <v>7</v>
      </c>
      <c r="AJ187" s="128">
        <v>9</v>
      </c>
      <c r="AK187" s="128">
        <v>5</v>
      </c>
      <c r="AL187" s="128">
        <v>57</v>
      </c>
      <c r="AM187" s="128">
        <v>3</v>
      </c>
      <c r="AN187" s="128">
        <v>3</v>
      </c>
      <c r="AO187" s="128">
        <v>86</v>
      </c>
      <c r="AP187" s="128">
        <v>4</v>
      </c>
      <c r="AQ187" s="128">
        <v>0</v>
      </c>
      <c r="AR187" s="128">
        <v>0</v>
      </c>
      <c r="AS187" s="128">
        <v>3</v>
      </c>
      <c r="AT187" s="128">
        <v>78</v>
      </c>
      <c r="AU187" s="128">
        <v>0</v>
      </c>
      <c r="AV187" s="128">
        <v>82</v>
      </c>
    </row>
    <row r="188" spans="1:48" ht="16.8">
      <c r="A188" s="129" t="s">
        <v>838</v>
      </c>
      <c r="B188" s="128">
        <v>57</v>
      </c>
      <c r="C188" s="128">
        <v>42</v>
      </c>
      <c r="D188" s="128">
        <v>31</v>
      </c>
      <c r="E188" s="128">
        <v>26</v>
      </c>
      <c r="F188" s="128">
        <v>10</v>
      </c>
      <c r="G188" s="128">
        <v>32</v>
      </c>
      <c r="H188" s="128">
        <v>7</v>
      </c>
      <c r="I188" s="128">
        <v>8</v>
      </c>
      <c r="J188" s="128">
        <v>41</v>
      </c>
      <c r="K188" s="128">
        <v>20</v>
      </c>
      <c r="L188" s="128">
        <v>11</v>
      </c>
      <c r="M188" s="128">
        <v>57</v>
      </c>
      <c r="N188" s="128">
        <v>3</v>
      </c>
      <c r="O188" s="128">
        <v>0</v>
      </c>
      <c r="P188" s="128">
        <v>9</v>
      </c>
      <c r="Q188" s="128">
        <v>7</v>
      </c>
      <c r="R188" s="128">
        <v>11</v>
      </c>
      <c r="S188" s="128">
        <v>17</v>
      </c>
      <c r="T188" s="128">
        <v>4</v>
      </c>
      <c r="U188" s="128">
        <v>7</v>
      </c>
      <c r="V188" s="128">
        <v>118</v>
      </c>
      <c r="W188" s="128">
        <v>6</v>
      </c>
      <c r="X188" s="128">
        <v>0</v>
      </c>
      <c r="Y188" s="128">
        <v>1</v>
      </c>
      <c r="Z188" s="128">
        <v>5</v>
      </c>
      <c r="AA188" s="128">
        <v>4</v>
      </c>
      <c r="AB188" s="128">
        <v>0</v>
      </c>
      <c r="AC188" s="128">
        <v>2</v>
      </c>
      <c r="AD188" s="128">
        <v>3</v>
      </c>
      <c r="AE188" s="128">
        <v>3</v>
      </c>
      <c r="AF188" s="128">
        <v>0</v>
      </c>
      <c r="AG188" s="128">
        <v>12</v>
      </c>
      <c r="AH188" s="128">
        <v>1</v>
      </c>
      <c r="AI188" s="128">
        <v>8</v>
      </c>
      <c r="AJ188" s="128">
        <v>10</v>
      </c>
      <c r="AK188" s="128">
        <v>0</v>
      </c>
      <c r="AL188" s="128">
        <v>32</v>
      </c>
      <c r="AM188" s="128">
        <v>3</v>
      </c>
      <c r="AN188" s="128">
        <v>6</v>
      </c>
      <c r="AO188" s="128">
        <v>57</v>
      </c>
      <c r="AP188" s="128">
        <v>3</v>
      </c>
      <c r="AQ188" s="128">
        <v>0</v>
      </c>
      <c r="AR188" s="128">
        <v>0</v>
      </c>
      <c r="AS188" s="128">
        <v>4</v>
      </c>
      <c r="AT188" s="128">
        <v>49</v>
      </c>
      <c r="AU188" s="128">
        <v>0</v>
      </c>
      <c r="AV188" s="128">
        <v>54</v>
      </c>
    </row>
    <row r="189" spans="1:48" ht="16.8">
      <c r="A189" s="129" t="s">
        <v>837</v>
      </c>
      <c r="B189" s="128">
        <v>72</v>
      </c>
      <c r="C189" s="128">
        <v>48</v>
      </c>
      <c r="D189" s="128">
        <v>33</v>
      </c>
      <c r="E189" s="128">
        <v>39</v>
      </c>
      <c r="F189" s="128">
        <v>19</v>
      </c>
      <c r="G189" s="128">
        <v>40</v>
      </c>
      <c r="H189" s="128">
        <v>4</v>
      </c>
      <c r="I189" s="128">
        <v>9</v>
      </c>
      <c r="J189" s="128">
        <v>60</v>
      </c>
      <c r="K189" s="128">
        <v>12</v>
      </c>
      <c r="L189" s="128">
        <v>7</v>
      </c>
      <c r="M189" s="128">
        <v>72</v>
      </c>
      <c r="N189" s="128">
        <v>8</v>
      </c>
      <c r="O189" s="128">
        <v>0</v>
      </c>
      <c r="P189" s="128">
        <v>9</v>
      </c>
      <c r="Q189" s="128">
        <v>4</v>
      </c>
      <c r="R189" s="128">
        <v>13</v>
      </c>
      <c r="S189" s="128">
        <v>29</v>
      </c>
      <c r="T189" s="128">
        <v>5</v>
      </c>
      <c r="U189" s="128">
        <v>12</v>
      </c>
      <c r="V189" s="128">
        <v>144</v>
      </c>
      <c r="W189" s="128">
        <v>3</v>
      </c>
      <c r="X189" s="128">
        <v>1</v>
      </c>
      <c r="Y189" s="128">
        <v>0</v>
      </c>
      <c r="Z189" s="128">
        <v>3</v>
      </c>
      <c r="AA189" s="128">
        <v>3</v>
      </c>
      <c r="AB189" s="128">
        <v>4</v>
      </c>
      <c r="AC189" s="128">
        <v>2</v>
      </c>
      <c r="AD189" s="128">
        <v>19</v>
      </c>
      <c r="AE189" s="128">
        <v>2</v>
      </c>
      <c r="AF189" s="128">
        <v>1</v>
      </c>
      <c r="AG189" s="128">
        <v>13</v>
      </c>
      <c r="AH189" s="128">
        <v>5</v>
      </c>
      <c r="AI189" s="128">
        <v>4</v>
      </c>
      <c r="AJ189" s="128">
        <v>9</v>
      </c>
      <c r="AK189" s="128">
        <v>3</v>
      </c>
      <c r="AL189" s="128">
        <v>36</v>
      </c>
      <c r="AM189" s="128">
        <v>3</v>
      </c>
      <c r="AN189" s="128">
        <v>3</v>
      </c>
      <c r="AO189" s="128">
        <v>72</v>
      </c>
      <c r="AP189" s="128">
        <v>6</v>
      </c>
      <c r="AQ189" s="128">
        <v>0</v>
      </c>
      <c r="AR189" s="128">
        <v>0</v>
      </c>
      <c r="AS189" s="128">
        <v>3</v>
      </c>
      <c r="AT189" s="128">
        <v>58</v>
      </c>
      <c r="AU189" s="128">
        <v>0</v>
      </c>
      <c r="AV189" s="128">
        <v>62</v>
      </c>
    </row>
    <row r="190" spans="1:48" ht="16.8">
      <c r="A190" s="129" t="s">
        <v>826</v>
      </c>
      <c r="B190" s="128">
        <v>42</v>
      </c>
      <c r="C190" s="128">
        <v>39</v>
      </c>
      <c r="D190" s="128">
        <v>21</v>
      </c>
      <c r="E190" s="128">
        <v>21</v>
      </c>
      <c r="F190" s="128">
        <v>12</v>
      </c>
      <c r="G190" s="128">
        <v>24</v>
      </c>
      <c r="H190" s="128">
        <v>2</v>
      </c>
      <c r="I190" s="128">
        <v>4</v>
      </c>
      <c r="J190" s="128">
        <v>34</v>
      </c>
      <c r="K190" s="128">
        <v>12</v>
      </c>
      <c r="L190" s="128">
        <v>6</v>
      </c>
      <c r="M190" s="128">
        <v>42</v>
      </c>
      <c r="N190" s="128">
        <v>5</v>
      </c>
      <c r="O190" s="128">
        <v>0</v>
      </c>
      <c r="P190" s="128">
        <v>6</v>
      </c>
      <c r="Q190" s="128">
        <v>2</v>
      </c>
      <c r="R190" s="128">
        <v>12</v>
      </c>
      <c r="S190" s="128">
        <v>16</v>
      </c>
      <c r="T190" s="128">
        <v>4</v>
      </c>
      <c r="U190" s="128">
        <v>1</v>
      </c>
      <c r="V190" s="128">
        <v>88</v>
      </c>
      <c r="W190" s="128">
        <v>4</v>
      </c>
      <c r="X190" s="128">
        <v>0</v>
      </c>
      <c r="Y190" s="128">
        <v>0</v>
      </c>
      <c r="Z190" s="128">
        <v>8</v>
      </c>
      <c r="AA190" s="128">
        <v>0</v>
      </c>
      <c r="AB190" s="128">
        <v>2</v>
      </c>
      <c r="AC190" s="128">
        <v>5</v>
      </c>
      <c r="AD190" s="128">
        <v>4</v>
      </c>
      <c r="AE190" s="128">
        <v>1</v>
      </c>
      <c r="AF190" s="128">
        <v>1</v>
      </c>
      <c r="AG190" s="128">
        <v>12</v>
      </c>
      <c r="AH190" s="128">
        <v>0</v>
      </c>
      <c r="AI190" s="128">
        <v>3</v>
      </c>
      <c r="AJ190" s="128">
        <v>1</v>
      </c>
      <c r="AK190" s="128">
        <v>2</v>
      </c>
      <c r="AL190" s="128">
        <v>26</v>
      </c>
      <c r="AM190" s="128">
        <v>1</v>
      </c>
      <c r="AN190" s="128">
        <v>2</v>
      </c>
      <c r="AO190" s="128">
        <v>42</v>
      </c>
      <c r="AP190" s="128">
        <v>2</v>
      </c>
      <c r="AQ190" s="128">
        <v>0</v>
      </c>
      <c r="AR190" s="128">
        <v>0</v>
      </c>
      <c r="AS190" s="128">
        <v>2</v>
      </c>
      <c r="AT190" s="128">
        <v>34</v>
      </c>
      <c r="AU190" s="128">
        <v>0</v>
      </c>
      <c r="AV190" s="128">
        <v>39</v>
      </c>
    </row>
    <row r="191" spans="1:48" ht="16.8">
      <c r="A191" s="129" t="s">
        <v>818</v>
      </c>
      <c r="B191" s="128">
        <v>94</v>
      </c>
      <c r="C191" s="128">
        <v>71</v>
      </c>
      <c r="D191" s="128">
        <v>52</v>
      </c>
      <c r="E191" s="128">
        <v>42</v>
      </c>
      <c r="F191" s="128">
        <v>21</v>
      </c>
      <c r="G191" s="128">
        <v>54</v>
      </c>
      <c r="H191" s="128">
        <v>7</v>
      </c>
      <c r="I191" s="128">
        <v>12</v>
      </c>
      <c r="J191" s="128">
        <v>65</v>
      </c>
      <c r="K191" s="128">
        <v>33</v>
      </c>
      <c r="L191" s="128">
        <v>17</v>
      </c>
      <c r="M191" s="128">
        <v>94</v>
      </c>
      <c r="N191" s="128">
        <v>12</v>
      </c>
      <c r="O191" s="128">
        <v>0</v>
      </c>
      <c r="P191" s="128">
        <v>11</v>
      </c>
      <c r="Q191" s="128">
        <v>2</v>
      </c>
      <c r="R191" s="128">
        <v>21</v>
      </c>
      <c r="S191" s="128">
        <v>36</v>
      </c>
      <c r="T191" s="128">
        <v>3</v>
      </c>
      <c r="U191" s="128">
        <v>21</v>
      </c>
      <c r="V191" s="128">
        <v>192</v>
      </c>
      <c r="W191" s="128">
        <v>9</v>
      </c>
      <c r="X191" s="128">
        <v>1</v>
      </c>
      <c r="Y191" s="128">
        <v>0</v>
      </c>
      <c r="Z191" s="128">
        <v>12</v>
      </c>
      <c r="AA191" s="128">
        <v>2</v>
      </c>
      <c r="AB191" s="128">
        <v>7</v>
      </c>
      <c r="AC191" s="128">
        <v>8</v>
      </c>
      <c r="AD191" s="128">
        <v>13</v>
      </c>
      <c r="AE191" s="128">
        <v>4</v>
      </c>
      <c r="AF191" s="128">
        <v>2</v>
      </c>
      <c r="AG191" s="128">
        <v>17</v>
      </c>
      <c r="AH191" s="128">
        <v>0</v>
      </c>
      <c r="AI191" s="128">
        <v>4</v>
      </c>
      <c r="AJ191" s="128">
        <v>13</v>
      </c>
      <c r="AK191" s="128">
        <v>5</v>
      </c>
      <c r="AL191" s="128">
        <v>59</v>
      </c>
      <c r="AM191" s="128">
        <v>7</v>
      </c>
      <c r="AN191" s="128">
        <v>4</v>
      </c>
      <c r="AO191" s="128">
        <v>94</v>
      </c>
      <c r="AP191" s="128">
        <v>9</v>
      </c>
      <c r="AQ191" s="128">
        <v>0</v>
      </c>
      <c r="AR191" s="128">
        <v>0</v>
      </c>
      <c r="AS191" s="128">
        <v>7</v>
      </c>
      <c r="AT191" s="128">
        <v>73</v>
      </c>
      <c r="AU191" s="128">
        <v>0</v>
      </c>
      <c r="AV191" s="128">
        <v>91</v>
      </c>
    </row>
    <row r="192" spans="1:48" ht="16.8">
      <c r="A192" s="129" t="s">
        <v>752</v>
      </c>
      <c r="B192" s="128">
        <v>102</v>
      </c>
      <c r="C192" s="128">
        <v>82</v>
      </c>
      <c r="D192" s="128">
        <v>53</v>
      </c>
      <c r="E192" s="128">
        <v>49</v>
      </c>
      <c r="F192" s="128">
        <v>27</v>
      </c>
      <c r="G192" s="128">
        <v>46</v>
      </c>
      <c r="H192" s="128">
        <v>13</v>
      </c>
      <c r="I192" s="128">
        <v>16</v>
      </c>
      <c r="J192" s="128">
        <v>64</v>
      </c>
      <c r="K192" s="128">
        <v>34</v>
      </c>
      <c r="L192" s="128">
        <v>23</v>
      </c>
      <c r="M192" s="128">
        <v>102</v>
      </c>
      <c r="N192" s="128">
        <v>10</v>
      </c>
      <c r="O192" s="128">
        <v>0</v>
      </c>
      <c r="P192" s="128">
        <v>7</v>
      </c>
      <c r="Q192" s="128">
        <v>4</v>
      </c>
      <c r="R192" s="128">
        <v>20</v>
      </c>
      <c r="S192" s="128">
        <v>44</v>
      </c>
      <c r="T192" s="128">
        <v>10</v>
      </c>
      <c r="U192" s="128">
        <v>17</v>
      </c>
      <c r="V192" s="128">
        <v>200</v>
      </c>
      <c r="W192" s="128">
        <v>12</v>
      </c>
      <c r="X192" s="128">
        <v>2</v>
      </c>
      <c r="Y192" s="128">
        <v>1</v>
      </c>
      <c r="Z192" s="128">
        <v>9</v>
      </c>
      <c r="AA192" s="128">
        <v>5</v>
      </c>
      <c r="AB192" s="128">
        <v>3</v>
      </c>
      <c r="AC192" s="128">
        <v>7</v>
      </c>
      <c r="AD192" s="128">
        <v>11</v>
      </c>
      <c r="AE192" s="128">
        <v>3</v>
      </c>
      <c r="AF192" s="128">
        <v>3</v>
      </c>
      <c r="AG192" s="128">
        <v>30</v>
      </c>
      <c r="AH192" s="128">
        <v>0</v>
      </c>
      <c r="AI192" s="128">
        <v>7</v>
      </c>
      <c r="AJ192" s="128">
        <v>4</v>
      </c>
      <c r="AK192" s="128">
        <v>3</v>
      </c>
      <c r="AL192" s="128">
        <v>58</v>
      </c>
      <c r="AM192" s="128">
        <v>11</v>
      </c>
      <c r="AN192" s="128">
        <v>7</v>
      </c>
      <c r="AO192" s="128">
        <v>102</v>
      </c>
      <c r="AP192" s="128">
        <v>6</v>
      </c>
      <c r="AQ192" s="128">
        <v>0</v>
      </c>
      <c r="AR192" s="128">
        <v>0</v>
      </c>
      <c r="AS192" s="128">
        <v>3</v>
      </c>
      <c r="AT192" s="128">
        <v>88</v>
      </c>
      <c r="AU192" s="128">
        <v>0</v>
      </c>
      <c r="AV192" s="128">
        <v>97</v>
      </c>
    </row>
    <row r="193" spans="1:48" ht="16.8">
      <c r="A193" s="129" t="s">
        <v>821</v>
      </c>
      <c r="B193" s="128">
        <v>30</v>
      </c>
      <c r="C193" s="128">
        <v>26</v>
      </c>
      <c r="D193" s="128">
        <v>17</v>
      </c>
      <c r="E193" s="128">
        <v>13</v>
      </c>
      <c r="F193" s="128">
        <v>4</v>
      </c>
      <c r="G193" s="128">
        <v>19</v>
      </c>
      <c r="H193" s="128">
        <v>6</v>
      </c>
      <c r="I193" s="128">
        <v>1</v>
      </c>
      <c r="J193" s="128">
        <v>24</v>
      </c>
      <c r="K193" s="128">
        <v>3</v>
      </c>
      <c r="L193" s="128">
        <v>1</v>
      </c>
      <c r="M193" s="128">
        <v>30</v>
      </c>
      <c r="N193" s="128">
        <v>5</v>
      </c>
      <c r="O193" s="128">
        <v>0</v>
      </c>
      <c r="P193" s="128">
        <v>6</v>
      </c>
      <c r="Q193" s="128">
        <v>3</v>
      </c>
      <c r="R193" s="128">
        <v>5</v>
      </c>
      <c r="S193" s="128">
        <v>12</v>
      </c>
      <c r="T193" s="128">
        <v>1</v>
      </c>
      <c r="U193" s="128">
        <v>3</v>
      </c>
      <c r="V193" s="128">
        <v>57</v>
      </c>
      <c r="W193" s="128">
        <v>6</v>
      </c>
      <c r="X193" s="128">
        <v>1</v>
      </c>
      <c r="Y193" s="128">
        <v>0</v>
      </c>
      <c r="Z193" s="128">
        <v>4</v>
      </c>
      <c r="AA193" s="128">
        <v>0</v>
      </c>
      <c r="AB193" s="128">
        <v>3</v>
      </c>
      <c r="AC193" s="128">
        <v>2</v>
      </c>
      <c r="AD193" s="128">
        <v>5</v>
      </c>
      <c r="AE193" s="128">
        <v>0</v>
      </c>
      <c r="AF193" s="128">
        <v>1</v>
      </c>
      <c r="AG193" s="128">
        <v>2</v>
      </c>
      <c r="AH193" s="128">
        <v>0</v>
      </c>
      <c r="AI193" s="128">
        <v>2</v>
      </c>
      <c r="AJ193" s="128">
        <v>4</v>
      </c>
      <c r="AK193" s="128">
        <v>0</v>
      </c>
      <c r="AL193" s="128">
        <v>19</v>
      </c>
      <c r="AM193" s="128">
        <v>4</v>
      </c>
      <c r="AN193" s="128">
        <v>2</v>
      </c>
      <c r="AO193" s="128">
        <v>30</v>
      </c>
      <c r="AP193" s="128">
        <v>3</v>
      </c>
      <c r="AQ193" s="128">
        <v>0</v>
      </c>
      <c r="AR193" s="128">
        <v>0</v>
      </c>
      <c r="AS193" s="128">
        <v>1</v>
      </c>
      <c r="AT193" s="128">
        <v>25</v>
      </c>
      <c r="AU193" s="128">
        <v>0</v>
      </c>
      <c r="AV193" s="128">
        <v>29</v>
      </c>
    </row>
    <row r="194" spans="1:48" ht="16.8">
      <c r="A194" s="129" t="s">
        <v>830</v>
      </c>
      <c r="B194" s="128">
        <v>44</v>
      </c>
      <c r="C194" s="128">
        <v>31</v>
      </c>
      <c r="D194" s="128">
        <v>23</v>
      </c>
      <c r="E194" s="128">
        <v>21</v>
      </c>
      <c r="F194" s="128">
        <v>15</v>
      </c>
      <c r="G194" s="128">
        <v>19</v>
      </c>
      <c r="H194" s="128">
        <v>6</v>
      </c>
      <c r="I194" s="128">
        <v>4</v>
      </c>
      <c r="J194" s="128">
        <v>33</v>
      </c>
      <c r="K194" s="128">
        <v>15</v>
      </c>
      <c r="L194" s="128">
        <v>12</v>
      </c>
      <c r="M194" s="128">
        <v>44</v>
      </c>
      <c r="N194" s="128">
        <v>4</v>
      </c>
      <c r="O194" s="128">
        <v>0</v>
      </c>
      <c r="P194" s="128">
        <v>3</v>
      </c>
      <c r="Q194" s="128">
        <v>6</v>
      </c>
      <c r="R194" s="128">
        <v>9</v>
      </c>
      <c r="S194" s="128">
        <v>15</v>
      </c>
      <c r="T194" s="128">
        <v>2</v>
      </c>
      <c r="U194" s="128">
        <v>9</v>
      </c>
      <c r="V194" s="128">
        <v>92</v>
      </c>
      <c r="W194" s="128">
        <v>1</v>
      </c>
      <c r="X194" s="128">
        <v>2</v>
      </c>
      <c r="Y194" s="128">
        <v>0</v>
      </c>
      <c r="Z194" s="128">
        <v>11</v>
      </c>
      <c r="AA194" s="128">
        <v>2</v>
      </c>
      <c r="AB194" s="128">
        <v>2</v>
      </c>
      <c r="AC194" s="128">
        <v>2</v>
      </c>
      <c r="AD194" s="128">
        <v>4</v>
      </c>
      <c r="AE194" s="128">
        <v>1</v>
      </c>
      <c r="AF194" s="128">
        <v>4</v>
      </c>
      <c r="AG194" s="128">
        <v>9</v>
      </c>
      <c r="AH194" s="128">
        <v>0</v>
      </c>
      <c r="AI194" s="128">
        <v>3</v>
      </c>
      <c r="AJ194" s="128">
        <v>3</v>
      </c>
      <c r="AK194" s="128">
        <v>3</v>
      </c>
      <c r="AL194" s="128">
        <v>27</v>
      </c>
      <c r="AM194" s="128">
        <v>4</v>
      </c>
      <c r="AN194" s="128">
        <v>2</v>
      </c>
      <c r="AO194" s="128">
        <v>44</v>
      </c>
      <c r="AP194" s="128">
        <v>5</v>
      </c>
      <c r="AQ194" s="128">
        <v>0</v>
      </c>
      <c r="AR194" s="128">
        <v>0</v>
      </c>
      <c r="AS194" s="128">
        <v>1</v>
      </c>
      <c r="AT194" s="128">
        <v>35</v>
      </c>
      <c r="AU194" s="128">
        <v>0</v>
      </c>
      <c r="AV194" s="128">
        <v>41</v>
      </c>
    </row>
    <row r="195" spans="1:48" ht="16.8">
      <c r="A195" s="129" t="s">
        <v>820</v>
      </c>
      <c r="B195" s="128">
        <v>57</v>
      </c>
      <c r="C195" s="128">
        <v>47</v>
      </c>
      <c r="D195" s="128">
        <v>35</v>
      </c>
      <c r="E195" s="128">
        <v>22</v>
      </c>
      <c r="F195" s="128">
        <v>13</v>
      </c>
      <c r="G195" s="128">
        <v>27</v>
      </c>
      <c r="H195" s="128">
        <v>7</v>
      </c>
      <c r="I195" s="128">
        <v>10</v>
      </c>
      <c r="J195" s="128">
        <v>37</v>
      </c>
      <c r="K195" s="128">
        <v>15</v>
      </c>
      <c r="L195" s="128">
        <v>9</v>
      </c>
      <c r="M195" s="128">
        <v>57</v>
      </c>
      <c r="N195" s="128">
        <v>5</v>
      </c>
      <c r="O195" s="128">
        <v>0</v>
      </c>
      <c r="P195" s="128">
        <v>6</v>
      </c>
      <c r="Q195" s="128">
        <v>6</v>
      </c>
      <c r="R195" s="128">
        <v>9</v>
      </c>
      <c r="S195" s="128">
        <v>23</v>
      </c>
      <c r="T195" s="128">
        <v>4</v>
      </c>
      <c r="U195" s="128">
        <v>8</v>
      </c>
      <c r="V195" s="128">
        <v>109</v>
      </c>
      <c r="W195" s="128">
        <v>3</v>
      </c>
      <c r="X195" s="128">
        <v>0</v>
      </c>
      <c r="Y195" s="128">
        <v>0</v>
      </c>
      <c r="Z195" s="128">
        <v>7</v>
      </c>
      <c r="AA195" s="128">
        <v>0</v>
      </c>
      <c r="AB195" s="128">
        <v>1</v>
      </c>
      <c r="AC195" s="128">
        <v>2</v>
      </c>
      <c r="AD195" s="128">
        <v>8</v>
      </c>
      <c r="AE195" s="128">
        <v>2</v>
      </c>
      <c r="AF195" s="128">
        <v>0</v>
      </c>
      <c r="AG195" s="128">
        <v>11</v>
      </c>
      <c r="AH195" s="128">
        <v>2</v>
      </c>
      <c r="AI195" s="128">
        <v>6</v>
      </c>
      <c r="AJ195" s="128">
        <v>9</v>
      </c>
      <c r="AK195" s="128">
        <v>3</v>
      </c>
      <c r="AL195" s="128">
        <v>30</v>
      </c>
      <c r="AM195" s="128">
        <v>2</v>
      </c>
      <c r="AN195" s="128">
        <v>5</v>
      </c>
      <c r="AO195" s="128">
        <v>57</v>
      </c>
      <c r="AP195" s="128">
        <v>3</v>
      </c>
      <c r="AQ195" s="128">
        <v>0</v>
      </c>
      <c r="AR195" s="128">
        <v>0</v>
      </c>
      <c r="AS195" s="128">
        <v>3</v>
      </c>
      <c r="AT195" s="128">
        <v>51</v>
      </c>
      <c r="AU195" s="128">
        <v>0</v>
      </c>
      <c r="AV195" s="128">
        <v>55</v>
      </c>
    </row>
    <row r="196" spans="1:48" ht="16.8">
      <c r="A196" s="129" t="s">
        <v>743</v>
      </c>
      <c r="B196" s="128">
        <v>82</v>
      </c>
      <c r="C196" s="128">
        <v>60</v>
      </c>
      <c r="D196" s="128">
        <v>44</v>
      </c>
      <c r="E196" s="128">
        <v>38</v>
      </c>
      <c r="F196" s="128">
        <v>23</v>
      </c>
      <c r="G196" s="128">
        <v>44</v>
      </c>
      <c r="H196" s="128">
        <v>6</v>
      </c>
      <c r="I196" s="128">
        <v>9</v>
      </c>
      <c r="J196" s="128">
        <v>66</v>
      </c>
      <c r="K196" s="128">
        <v>22</v>
      </c>
      <c r="L196" s="128">
        <v>8</v>
      </c>
      <c r="M196" s="128">
        <v>82</v>
      </c>
      <c r="N196" s="128">
        <v>10</v>
      </c>
      <c r="O196" s="128">
        <v>0</v>
      </c>
      <c r="P196" s="128">
        <v>3</v>
      </c>
      <c r="Q196" s="128">
        <v>4</v>
      </c>
      <c r="R196" s="128">
        <v>14</v>
      </c>
      <c r="S196" s="128">
        <v>41</v>
      </c>
      <c r="T196" s="128">
        <v>2</v>
      </c>
      <c r="U196" s="128">
        <v>15</v>
      </c>
      <c r="V196" s="128">
        <v>170</v>
      </c>
      <c r="W196" s="128">
        <v>14</v>
      </c>
      <c r="X196" s="128">
        <v>1</v>
      </c>
      <c r="Y196" s="128">
        <v>0</v>
      </c>
      <c r="Z196" s="128">
        <v>5</v>
      </c>
      <c r="AA196" s="128">
        <v>2</v>
      </c>
      <c r="AB196" s="128">
        <v>3</v>
      </c>
      <c r="AC196" s="128">
        <v>11</v>
      </c>
      <c r="AD196" s="128">
        <v>7</v>
      </c>
      <c r="AE196" s="128">
        <v>3</v>
      </c>
      <c r="AF196" s="128">
        <v>1</v>
      </c>
      <c r="AG196" s="128">
        <v>20</v>
      </c>
      <c r="AH196" s="128">
        <v>1</v>
      </c>
      <c r="AI196" s="128">
        <v>3</v>
      </c>
      <c r="AJ196" s="128">
        <v>7</v>
      </c>
      <c r="AK196" s="128">
        <v>0</v>
      </c>
      <c r="AL196" s="128">
        <v>53</v>
      </c>
      <c r="AM196" s="128">
        <v>1</v>
      </c>
      <c r="AN196" s="128">
        <v>8</v>
      </c>
      <c r="AO196" s="128">
        <v>82</v>
      </c>
      <c r="AP196" s="128">
        <v>4</v>
      </c>
      <c r="AQ196" s="128">
        <v>0</v>
      </c>
      <c r="AR196" s="128">
        <v>0</v>
      </c>
      <c r="AS196" s="128">
        <v>4</v>
      </c>
      <c r="AT196" s="128">
        <v>68</v>
      </c>
      <c r="AU196" s="128">
        <v>0</v>
      </c>
      <c r="AV196" s="128">
        <v>78</v>
      </c>
    </row>
    <row r="197" spans="1:48" ht="16.8">
      <c r="A197" s="129" t="s">
        <v>823</v>
      </c>
      <c r="B197" s="128">
        <v>41</v>
      </c>
      <c r="C197" s="128">
        <v>28</v>
      </c>
      <c r="D197" s="128">
        <v>22</v>
      </c>
      <c r="E197" s="128">
        <v>19</v>
      </c>
      <c r="F197" s="128">
        <v>8</v>
      </c>
      <c r="G197" s="128">
        <v>24</v>
      </c>
      <c r="H197" s="128">
        <v>4</v>
      </c>
      <c r="I197" s="128">
        <v>5</v>
      </c>
      <c r="J197" s="128">
        <v>38</v>
      </c>
      <c r="K197" s="128">
        <v>10</v>
      </c>
      <c r="L197" s="128">
        <v>7</v>
      </c>
      <c r="M197" s="128">
        <v>41</v>
      </c>
      <c r="N197" s="128">
        <v>1</v>
      </c>
      <c r="O197" s="128">
        <v>0</v>
      </c>
      <c r="P197" s="128">
        <v>8</v>
      </c>
      <c r="Q197" s="128">
        <v>5</v>
      </c>
      <c r="R197" s="128">
        <v>7</v>
      </c>
      <c r="S197" s="128">
        <v>11</v>
      </c>
      <c r="T197" s="128">
        <v>3</v>
      </c>
      <c r="U197" s="128">
        <v>7</v>
      </c>
      <c r="V197" s="128">
        <v>89</v>
      </c>
      <c r="W197" s="128">
        <v>4</v>
      </c>
      <c r="X197" s="128">
        <v>0</v>
      </c>
      <c r="Y197" s="128">
        <v>1</v>
      </c>
      <c r="Z197" s="128">
        <v>7</v>
      </c>
      <c r="AA197" s="128">
        <v>3</v>
      </c>
      <c r="AB197" s="128">
        <v>0</v>
      </c>
      <c r="AC197" s="128">
        <v>2</v>
      </c>
      <c r="AD197" s="128">
        <v>5</v>
      </c>
      <c r="AE197" s="128">
        <v>1</v>
      </c>
      <c r="AF197" s="128">
        <v>1</v>
      </c>
      <c r="AG197" s="128">
        <v>5</v>
      </c>
      <c r="AH197" s="128">
        <v>2</v>
      </c>
      <c r="AI197" s="128">
        <v>6</v>
      </c>
      <c r="AJ197" s="128">
        <v>2</v>
      </c>
      <c r="AK197" s="128">
        <v>2</v>
      </c>
      <c r="AL197" s="128">
        <v>26</v>
      </c>
      <c r="AM197" s="128">
        <v>5</v>
      </c>
      <c r="AN197" s="128">
        <v>0</v>
      </c>
      <c r="AO197" s="128">
        <v>41</v>
      </c>
      <c r="AP197" s="128">
        <v>7</v>
      </c>
      <c r="AQ197" s="128">
        <v>0</v>
      </c>
      <c r="AR197" s="128">
        <v>0</v>
      </c>
      <c r="AS197" s="128">
        <v>0</v>
      </c>
      <c r="AT197" s="128">
        <v>32</v>
      </c>
      <c r="AU197" s="128">
        <v>0</v>
      </c>
      <c r="AV197" s="128">
        <v>35</v>
      </c>
    </row>
    <row r="198" spans="1:48" ht="16.8">
      <c r="A198" s="129" t="s">
        <v>827</v>
      </c>
      <c r="B198" s="128">
        <v>112</v>
      </c>
      <c r="C198" s="128">
        <v>96</v>
      </c>
      <c r="D198" s="128">
        <v>64</v>
      </c>
      <c r="E198" s="128">
        <v>48</v>
      </c>
      <c r="F198" s="128">
        <v>25</v>
      </c>
      <c r="G198" s="128">
        <v>58</v>
      </c>
      <c r="H198" s="128">
        <v>14</v>
      </c>
      <c r="I198" s="128">
        <v>15</v>
      </c>
      <c r="J198" s="128">
        <v>66</v>
      </c>
      <c r="K198" s="128">
        <v>41</v>
      </c>
      <c r="L198" s="128">
        <v>20</v>
      </c>
      <c r="M198" s="128">
        <v>112</v>
      </c>
      <c r="N198" s="128">
        <v>11</v>
      </c>
      <c r="O198" s="128">
        <v>0</v>
      </c>
      <c r="P198" s="128">
        <v>7</v>
      </c>
      <c r="Q198" s="128">
        <v>9</v>
      </c>
      <c r="R198" s="128">
        <v>21</v>
      </c>
      <c r="S198" s="128">
        <v>48</v>
      </c>
      <c r="T198" s="128">
        <v>14</v>
      </c>
      <c r="U198" s="128">
        <v>13</v>
      </c>
      <c r="V198" s="128">
        <v>219</v>
      </c>
      <c r="W198" s="128">
        <v>10</v>
      </c>
      <c r="X198" s="128">
        <v>0</v>
      </c>
      <c r="Y198" s="128">
        <v>0</v>
      </c>
      <c r="Z198" s="128">
        <v>16</v>
      </c>
      <c r="AA198" s="128">
        <v>0</v>
      </c>
      <c r="AB198" s="128">
        <v>7</v>
      </c>
      <c r="AC198" s="128">
        <v>8</v>
      </c>
      <c r="AD198" s="128">
        <v>10</v>
      </c>
      <c r="AE198" s="128">
        <v>5</v>
      </c>
      <c r="AF198" s="128">
        <v>2</v>
      </c>
      <c r="AG198" s="128">
        <v>29</v>
      </c>
      <c r="AH198" s="128">
        <v>3</v>
      </c>
      <c r="AI198" s="128">
        <v>9</v>
      </c>
      <c r="AJ198" s="128">
        <v>10</v>
      </c>
      <c r="AK198" s="128">
        <v>3</v>
      </c>
      <c r="AL198" s="128">
        <v>59</v>
      </c>
      <c r="AM198" s="128">
        <v>8</v>
      </c>
      <c r="AN198" s="128">
        <v>10</v>
      </c>
      <c r="AO198" s="128">
        <v>112</v>
      </c>
      <c r="AP198" s="128">
        <v>6</v>
      </c>
      <c r="AQ198" s="128">
        <v>0</v>
      </c>
      <c r="AR198" s="128">
        <v>0</v>
      </c>
      <c r="AS198" s="128">
        <v>5</v>
      </c>
      <c r="AT198" s="128">
        <v>98</v>
      </c>
      <c r="AU198" s="128">
        <v>0</v>
      </c>
      <c r="AV198" s="128">
        <v>104</v>
      </c>
    </row>
    <row r="199" spans="1:48" ht="16.8">
      <c r="A199" s="129" t="s">
        <v>824</v>
      </c>
      <c r="B199" s="128">
        <v>73</v>
      </c>
      <c r="C199" s="128">
        <v>62</v>
      </c>
      <c r="D199" s="128">
        <v>41</v>
      </c>
      <c r="E199" s="128">
        <v>32</v>
      </c>
      <c r="F199" s="128">
        <v>19</v>
      </c>
      <c r="G199" s="128">
        <v>39</v>
      </c>
      <c r="H199" s="128">
        <v>8</v>
      </c>
      <c r="I199" s="128">
        <v>7</v>
      </c>
      <c r="J199" s="128">
        <v>56</v>
      </c>
      <c r="K199" s="128">
        <v>22</v>
      </c>
      <c r="L199" s="128">
        <v>8</v>
      </c>
      <c r="M199" s="128">
        <v>73</v>
      </c>
      <c r="N199" s="128">
        <v>6</v>
      </c>
      <c r="O199" s="128">
        <v>0</v>
      </c>
      <c r="P199" s="128">
        <v>6</v>
      </c>
      <c r="Q199" s="128">
        <v>7</v>
      </c>
      <c r="R199" s="128">
        <v>13</v>
      </c>
      <c r="S199" s="128">
        <v>30</v>
      </c>
      <c r="T199" s="128">
        <v>4</v>
      </c>
      <c r="U199" s="128">
        <v>12</v>
      </c>
      <c r="V199" s="128">
        <v>151</v>
      </c>
      <c r="W199" s="128">
        <v>8</v>
      </c>
      <c r="X199" s="128">
        <v>0</v>
      </c>
      <c r="Y199" s="128">
        <v>0</v>
      </c>
      <c r="Z199" s="128">
        <v>9</v>
      </c>
      <c r="AA199" s="128">
        <v>5</v>
      </c>
      <c r="AB199" s="128">
        <v>5</v>
      </c>
      <c r="AC199" s="128">
        <v>3</v>
      </c>
      <c r="AD199" s="128">
        <v>3</v>
      </c>
      <c r="AE199" s="128">
        <v>6</v>
      </c>
      <c r="AF199" s="128">
        <v>5</v>
      </c>
      <c r="AG199" s="128">
        <v>15</v>
      </c>
      <c r="AH199" s="128">
        <v>1</v>
      </c>
      <c r="AI199" s="128">
        <v>3</v>
      </c>
      <c r="AJ199" s="128">
        <v>7</v>
      </c>
      <c r="AK199" s="128">
        <v>4</v>
      </c>
      <c r="AL199" s="128">
        <v>40</v>
      </c>
      <c r="AM199" s="128">
        <v>2</v>
      </c>
      <c r="AN199" s="128">
        <v>4</v>
      </c>
      <c r="AO199" s="128">
        <v>73</v>
      </c>
      <c r="AP199" s="128">
        <v>9</v>
      </c>
      <c r="AQ199" s="128">
        <v>0</v>
      </c>
      <c r="AR199" s="128">
        <v>0</v>
      </c>
      <c r="AS199" s="128">
        <v>2</v>
      </c>
      <c r="AT199" s="128">
        <v>58</v>
      </c>
      <c r="AU199" s="128">
        <v>0</v>
      </c>
      <c r="AV199" s="128">
        <v>72</v>
      </c>
    </row>
    <row r="200" spans="1:48" ht="16.8">
      <c r="A200" s="129" t="s">
        <v>836</v>
      </c>
      <c r="B200" s="128">
        <v>100</v>
      </c>
      <c r="C200" s="128">
        <v>77</v>
      </c>
      <c r="D200" s="128">
        <v>49</v>
      </c>
      <c r="E200" s="128">
        <v>51</v>
      </c>
      <c r="F200" s="128">
        <v>14</v>
      </c>
      <c r="G200" s="128">
        <v>53</v>
      </c>
      <c r="H200" s="128">
        <v>16</v>
      </c>
      <c r="I200" s="128">
        <v>17</v>
      </c>
      <c r="J200" s="128">
        <v>58</v>
      </c>
      <c r="K200" s="128">
        <v>28</v>
      </c>
      <c r="L200" s="128">
        <v>18</v>
      </c>
      <c r="M200" s="128">
        <v>100</v>
      </c>
      <c r="N200" s="128">
        <v>7</v>
      </c>
      <c r="O200" s="128">
        <v>0</v>
      </c>
      <c r="P200" s="128">
        <v>9</v>
      </c>
      <c r="Q200" s="128">
        <v>6</v>
      </c>
      <c r="R200" s="128">
        <v>7</v>
      </c>
      <c r="S200" s="128">
        <v>56</v>
      </c>
      <c r="T200" s="128">
        <v>10</v>
      </c>
      <c r="U200" s="128">
        <v>11</v>
      </c>
      <c r="V200" s="128">
        <v>186</v>
      </c>
      <c r="W200" s="128">
        <v>10</v>
      </c>
      <c r="X200" s="128">
        <v>3</v>
      </c>
      <c r="Y200" s="128">
        <v>1</v>
      </c>
      <c r="Z200" s="128">
        <v>12</v>
      </c>
      <c r="AA200" s="128">
        <v>6</v>
      </c>
      <c r="AB200" s="128">
        <v>3</v>
      </c>
      <c r="AC200" s="128">
        <v>5</v>
      </c>
      <c r="AD200" s="128">
        <v>11</v>
      </c>
      <c r="AE200" s="128">
        <v>4</v>
      </c>
      <c r="AF200" s="128">
        <v>2</v>
      </c>
      <c r="AG200" s="128">
        <v>25</v>
      </c>
      <c r="AH200" s="128">
        <v>0</v>
      </c>
      <c r="AI200" s="128">
        <v>6</v>
      </c>
      <c r="AJ200" s="128">
        <v>10</v>
      </c>
      <c r="AK200" s="128">
        <v>3</v>
      </c>
      <c r="AL200" s="128">
        <v>58</v>
      </c>
      <c r="AM200" s="128">
        <v>7</v>
      </c>
      <c r="AN200" s="128">
        <v>5</v>
      </c>
      <c r="AO200" s="128">
        <v>100</v>
      </c>
      <c r="AP200" s="128">
        <v>9</v>
      </c>
      <c r="AQ200" s="128">
        <v>0</v>
      </c>
      <c r="AR200" s="128">
        <v>0</v>
      </c>
      <c r="AS200" s="128">
        <v>7</v>
      </c>
      <c r="AT200" s="128">
        <v>82</v>
      </c>
      <c r="AU200" s="128">
        <v>0</v>
      </c>
      <c r="AV200" s="128">
        <v>96</v>
      </c>
    </row>
    <row r="201" spans="1:48" ht="16.8">
      <c r="A201" s="129" t="s">
        <v>833</v>
      </c>
      <c r="B201" s="128">
        <v>131</v>
      </c>
      <c r="C201" s="128">
        <v>106</v>
      </c>
      <c r="D201" s="128">
        <v>74</v>
      </c>
      <c r="E201" s="128">
        <v>57</v>
      </c>
      <c r="F201" s="128">
        <v>28</v>
      </c>
      <c r="G201" s="128">
        <v>67</v>
      </c>
      <c r="H201" s="128">
        <v>17</v>
      </c>
      <c r="I201" s="128">
        <v>19</v>
      </c>
      <c r="J201" s="128">
        <v>94</v>
      </c>
      <c r="K201" s="128">
        <v>41</v>
      </c>
      <c r="L201" s="128">
        <v>15</v>
      </c>
      <c r="M201" s="128">
        <v>131</v>
      </c>
      <c r="N201" s="128">
        <v>6</v>
      </c>
      <c r="O201" s="128">
        <v>0</v>
      </c>
      <c r="P201" s="128">
        <v>8</v>
      </c>
      <c r="Q201" s="128">
        <v>2</v>
      </c>
      <c r="R201" s="128">
        <v>15</v>
      </c>
      <c r="S201" s="128">
        <v>71</v>
      </c>
      <c r="T201" s="128">
        <v>10</v>
      </c>
      <c r="U201" s="128">
        <v>23</v>
      </c>
      <c r="V201" s="128">
        <v>266</v>
      </c>
      <c r="W201" s="128">
        <v>22</v>
      </c>
      <c r="X201" s="128">
        <v>0</v>
      </c>
      <c r="Y201" s="128">
        <v>0</v>
      </c>
      <c r="Z201" s="128">
        <v>12</v>
      </c>
      <c r="AA201" s="128">
        <v>1</v>
      </c>
      <c r="AB201" s="128">
        <v>8</v>
      </c>
      <c r="AC201" s="128">
        <v>7</v>
      </c>
      <c r="AD201" s="128">
        <v>9</v>
      </c>
      <c r="AE201" s="128">
        <v>6</v>
      </c>
      <c r="AF201" s="128">
        <v>5</v>
      </c>
      <c r="AG201" s="128">
        <v>33</v>
      </c>
      <c r="AH201" s="128">
        <v>2</v>
      </c>
      <c r="AI201" s="128">
        <v>6</v>
      </c>
      <c r="AJ201" s="128">
        <v>17</v>
      </c>
      <c r="AK201" s="128">
        <v>3</v>
      </c>
      <c r="AL201" s="128">
        <v>67</v>
      </c>
      <c r="AM201" s="128">
        <v>8</v>
      </c>
      <c r="AN201" s="128">
        <v>12</v>
      </c>
      <c r="AO201" s="128">
        <v>131</v>
      </c>
      <c r="AP201" s="128">
        <v>9</v>
      </c>
      <c r="AQ201" s="128">
        <v>0</v>
      </c>
      <c r="AR201" s="128">
        <v>0</v>
      </c>
      <c r="AS201" s="128">
        <v>1</v>
      </c>
      <c r="AT201" s="128">
        <v>118</v>
      </c>
      <c r="AU201" s="128">
        <v>0</v>
      </c>
      <c r="AV201" s="128">
        <v>127</v>
      </c>
    </row>
    <row r="202" spans="1:48" ht="16.8">
      <c r="A202" s="129" t="s">
        <v>855</v>
      </c>
      <c r="B202" s="128">
        <v>281</v>
      </c>
      <c r="C202" s="128">
        <v>236</v>
      </c>
      <c r="D202" s="128">
        <v>150</v>
      </c>
      <c r="E202" s="128">
        <v>131</v>
      </c>
      <c r="F202" s="128">
        <v>74</v>
      </c>
      <c r="G202" s="128">
        <v>149</v>
      </c>
      <c r="H202" s="128">
        <v>31</v>
      </c>
      <c r="I202" s="128">
        <v>27</v>
      </c>
      <c r="J202" s="128">
        <v>183</v>
      </c>
      <c r="K202" s="128">
        <v>110</v>
      </c>
      <c r="L202" s="128">
        <v>57</v>
      </c>
      <c r="M202" s="128">
        <v>281</v>
      </c>
      <c r="N202" s="128">
        <v>31</v>
      </c>
      <c r="O202" s="128">
        <v>135</v>
      </c>
      <c r="P202" s="128">
        <v>17</v>
      </c>
      <c r="Q202" s="128">
        <v>14</v>
      </c>
      <c r="R202" s="128">
        <v>47</v>
      </c>
      <c r="S202" s="128">
        <v>122</v>
      </c>
      <c r="T202" s="128">
        <v>14</v>
      </c>
      <c r="U202" s="128">
        <v>67</v>
      </c>
      <c r="V202" s="128">
        <v>574</v>
      </c>
      <c r="W202" s="128">
        <v>12</v>
      </c>
      <c r="X202" s="128">
        <v>2</v>
      </c>
      <c r="Y202" s="128">
        <v>0</v>
      </c>
      <c r="Z202" s="128">
        <v>45</v>
      </c>
      <c r="AA202" s="128">
        <v>2</v>
      </c>
      <c r="AB202" s="128">
        <v>19</v>
      </c>
      <c r="AC202" s="128">
        <v>15</v>
      </c>
      <c r="AD202" s="128">
        <v>49</v>
      </c>
      <c r="AE202" s="128">
        <v>11</v>
      </c>
      <c r="AF202" s="128">
        <v>7</v>
      </c>
      <c r="AG202" s="128">
        <v>58</v>
      </c>
      <c r="AH202" s="128">
        <v>0</v>
      </c>
      <c r="AI202" s="128">
        <v>28</v>
      </c>
      <c r="AJ202" s="128">
        <v>27</v>
      </c>
      <c r="AK202" s="128">
        <v>5</v>
      </c>
      <c r="AL202" s="128">
        <v>173</v>
      </c>
      <c r="AM202" s="128">
        <v>41</v>
      </c>
      <c r="AN202" s="128">
        <v>20</v>
      </c>
      <c r="AO202" s="128">
        <v>281</v>
      </c>
      <c r="AP202" s="128">
        <v>14</v>
      </c>
      <c r="AQ202" s="128">
        <v>0</v>
      </c>
      <c r="AR202" s="128">
        <v>0</v>
      </c>
      <c r="AS202" s="128">
        <v>10</v>
      </c>
      <c r="AT202" s="128">
        <v>248</v>
      </c>
      <c r="AU202" s="128">
        <v>0</v>
      </c>
      <c r="AV202" s="128">
        <v>269</v>
      </c>
    </row>
    <row r="203" spans="1:48" ht="16.8">
      <c r="A203" s="129" t="s">
        <v>822</v>
      </c>
      <c r="B203" s="128">
        <v>277</v>
      </c>
      <c r="C203" s="128">
        <v>227</v>
      </c>
      <c r="D203" s="128">
        <v>148</v>
      </c>
      <c r="E203" s="128">
        <v>129</v>
      </c>
      <c r="F203" s="128">
        <v>59</v>
      </c>
      <c r="G203" s="128">
        <v>158</v>
      </c>
      <c r="H203" s="128">
        <v>24</v>
      </c>
      <c r="I203" s="128">
        <v>36</v>
      </c>
      <c r="J203" s="128">
        <v>195</v>
      </c>
      <c r="K203" s="128">
        <v>76</v>
      </c>
      <c r="L203" s="128">
        <v>35</v>
      </c>
      <c r="M203" s="128">
        <v>277</v>
      </c>
      <c r="N203" s="128">
        <v>34</v>
      </c>
      <c r="O203" s="128">
        <v>162</v>
      </c>
      <c r="P203" s="128">
        <v>10</v>
      </c>
      <c r="Q203" s="128">
        <v>6</v>
      </c>
      <c r="R203" s="128">
        <v>49</v>
      </c>
      <c r="S203" s="128">
        <v>125</v>
      </c>
      <c r="T203" s="128">
        <v>21</v>
      </c>
      <c r="U203" s="128">
        <v>61</v>
      </c>
      <c r="V203" s="128">
        <v>548</v>
      </c>
      <c r="W203" s="128">
        <v>28</v>
      </c>
      <c r="X203" s="128">
        <v>1</v>
      </c>
      <c r="Y203" s="128">
        <v>0</v>
      </c>
      <c r="Z203" s="128">
        <v>40</v>
      </c>
      <c r="AA203" s="128">
        <v>2</v>
      </c>
      <c r="AB203" s="128">
        <v>24</v>
      </c>
      <c r="AC203" s="128">
        <v>17</v>
      </c>
      <c r="AD203" s="128">
        <v>20</v>
      </c>
      <c r="AE203" s="128">
        <v>13</v>
      </c>
      <c r="AF203" s="128">
        <v>9</v>
      </c>
      <c r="AG203" s="128">
        <v>69</v>
      </c>
      <c r="AH203" s="128">
        <v>0</v>
      </c>
      <c r="AI203" s="128">
        <v>15</v>
      </c>
      <c r="AJ203" s="128">
        <v>31</v>
      </c>
      <c r="AK203" s="128">
        <v>3</v>
      </c>
      <c r="AL203" s="128">
        <v>170</v>
      </c>
      <c r="AM203" s="128">
        <v>19</v>
      </c>
      <c r="AN203" s="128">
        <v>15</v>
      </c>
      <c r="AO203" s="128">
        <v>277</v>
      </c>
      <c r="AP203" s="128">
        <v>15</v>
      </c>
      <c r="AQ203" s="128">
        <v>0</v>
      </c>
      <c r="AR203" s="128">
        <v>0</v>
      </c>
      <c r="AS203" s="128">
        <v>8</v>
      </c>
      <c r="AT203" s="128">
        <v>241</v>
      </c>
      <c r="AU203" s="128">
        <v>0</v>
      </c>
      <c r="AV203" s="128">
        <v>267</v>
      </c>
    </row>
    <row r="204" spans="1:48" ht="16.8">
      <c r="A204" s="129" t="s">
        <v>831</v>
      </c>
      <c r="B204" s="128">
        <v>562</v>
      </c>
      <c r="C204" s="128">
        <v>479</v>
      </c>
      <c r="D204" s="128">
        <v>302</v>
      </c>
      <c r="E204" s="128">
        <v>260</v>
      </c>
      <c r="F204" s="128">
        <v>146</v>
      </c>
      <c r="G204" s="128">
        <v>292</v>
      </c>
      <c r="H204" s="128">
        <v>57</v>
      </c>
      <c r="I204" s="128">
        <v>67</v>
      </c>
      <c r="J204" s="128">
        <v>414</v>
      </c>
      <c r="K204" s="128">
        <v>150</v>
      </c>
      <c r="L204" s="128">
        <v>75</v>
      </c>
      <c r="M204" s="128">
        <v>562</v>
      </c>
      <c r="N204" s="128">
        <v>51</v>
      </c>
      <c r="O204" s="128">
        <v>272</v>
      </c>
      <c r="P204" s="128">
        <v>49</v>
      </c>
      <c r="Q204" s="128">
        <v>36</v>
      </c>
      <c r="R204" s="128">
        <v>101</v>
      </c>
      <c r="S204" s="128">
        <v>223</v>
      </c>
      <c r="T204" s="128">
        <v>53</v>
      </c>
      <c r="U204" s="128">
        <v>96</v>
      </c>
      <c r="V204" s="128">
        <v>1126</v>
      </c>
      <c r="W204" s="128">
        <v>31</v>
      </c>
      <c r="X204" s="128">
        <v>4</v>
      </c>
      <c r="Y204" s="128">
        <v>1</v>
      </c>
      <c r="Z204" s="128">
        <v>92</v>
      </c>
      <c r="AA204" s="128">
        <v>8</v>
      </c>
      <c r="AB204" s="128">
        <v>37</v>
      </c>
      <c r="AC204" s="128">
        <v>40</v>
      </c>
      <c r="AD204" s="128">
        <v>34</v>
      </c>
      <c r="AE204" s="128">
        <v>17</v>
      </c>
      <c r="AF204" s="128">
        <v>13</v>
      </c>
      <c r="AG204" s="128">
        <v>140</v>
      </c>
      <c r="AH204" s="128">
        <v>0</v>
      </c>
      <c r="AI204" s="128">
        <v>63</v>
      </c>
      <c r="AJ204" s="128">
        <v>54</v>
      </c>
      <c r="AK204" s="128">
        <v>12</v>
      </c>
      <c r="AL204" s="128">
        <v>336</v>
      </c>
      <c r="AM204" s="128">
        <v>29</v>
      </c>
      <c r="AN204" s="128">
        <v>32</v>
      </c>
      <c r="AO204" s="128">
        <v>562</v>
      </c>
      <c r="AP204" s="128">
        <v>34</v>
      </c>
      <c r="AQ204" s="128">
        <v>0</v>
      </c>
      <c r="AR204" s="128">
        <v>0</v>
      </c>
      <c r="AS204" s="128">
        <v>11</v>
      </c>
      <c r="AT204" s="128">
        <v>484</v>
      </c>
      <c r="AU204" s="128">
        <v>0</v>
      </c>
      <c r="AV204" s="128">
        <v>541</v>
      </c>
    </row>
    <row r="205" spans="1:48" ht="16.8">
      <c r="A205" s="129" t="s">
        <v>817</v>
      </c>
      <c r="B205" s="128">
        <v>220</v>
      </c>
      <c r="C205" s="128">
        <v>177</v>
      </c>
      <c r="D205" s="128">
        <v>121</v>
      </c>
      <c r="E205" s="128">
        <v>99</v>
      </c>
      <c r="F205" s="128">
        <v>53</v>
      </c>
      <c r="G205" s="128">
        <v>139</v>
      </c>
      <c r="H205" s="128">
        <v>18</v>
      </c>
      <c r="I205" s="128">
        <v>10</v>
      </c>
      <c r="J205" s="128">
        <v>169</v>
      </c>
      <c r="K205" s="128">
        <v>61</v>
      </c>
      <c r="L205" s="128">
        <v>28</v>
      </c>
      <c r="M205" s="128">
        <v>220</v>
      </c>
      <c r="N205" s="128">
        <v>13</v>
      </c>
      <c r="O205" s="128">
        <v>11</v>
      </c>
      <c r="P205" s="128">
        <v>26</v>
      </c>
      <c r="Q205" s="128">
        <v>11</v>
      </c>
      <c r="R205" s="128">
        <v>50</v>
      </c>
      <c r="S205" s="128">
        <v>95</v>
      </c>
      <c r="T205" s="128">
        <v>9</v>
      </c>
      <c r="U205" s="128">
        <v>25</v>
      </c>
      <c r="V205" s="128">
        <v>450</v>
      </c>
      <c r="W205" s="128">
        <v>18</v>
      </c>
      <c r="X205" s="128">
        <v>0</v>
      </c>
      <c r="Y205" s="128">
        <v>1</v>
      </c>
      <c r="Z205" s="128">
        <v>27</v>
      </c>
      <c r="AA205" s="128">
        <v>4</v>
      </c>
      <c r="AB205" s="128">
        <v>17</v>
      </c>
      <c r="AC205" s="128">
        <v>15</v>
      </c>
      <c r="AD205" s="128">
        <v>28</v>
      </c>
      <c r="AE205" s="128">
        <v>6</v>
      </c>
      <c r="AF205" s="128">
        <v>7</v>
      </c>
      <c r="AG205" s="128">
        <v>37</v>
      </c>
      <c r="AH205" s="128">
        <v>4</v>
      </c>
      <c r="AI205" s="128">
        <v>20</v>
      </c>
      <c r="AJ205" s="128">
        <v>29</v>
      </c>
      <c r="AK205" s="128">
        <v>0</v>
      </c>
      <c r="AL205" s="128">
        <v>67</v>
      </c>
      <c r="AM205" s="128">
        <v>104</v>
      </c>
      <c r="AN205" s="128">
        <v>29</v>
      </c>
      <c r="AO205" s="128">
        <v>220</v>
      </c>
      <c r="AP205" s="128">
        <v>23</v>
      </c>
      <c r="AQ205" s="128">
        <v>0</v>
      </c>
      <c r="AR205" s="128">
        <v>0</v>
      </c>
      <c r="AS205" s="128">
        <v>9</v>
      </c>
      <c r="AT205" s="128">
        <v>182</v>
      </c>
      <c r="AU205" s="128">
        <v>0</v>
      </c>
      <c r="AV205" s="128">
        <v>201</v>
      </c>
    </row>
    <row r="206" spans="1:48" ht="16.8">
      <c r="A206" s="129" t="s">
        <v>840</v>
      </c>
      <c r="B206" s="128">
        <v>270</v>
      </c>
      <c r="C206" s="128">
        <v>213</v>
      </c>
      <c r="D206" s="128">
        <v>149</v>
      </c>
      <c r="E206" s="128">
        <v>121</v>
      </c>
      <c r="F206" s="128">
        <v>63</v>
      </c>
      <c r="G206" s="128">
        <v>158</v>
      </c>
      <c r="H206" s="128">
        <v>27</v>
      </c>
      <c r="I206" s="128">
        <v>22</v>
      </c>
      <c r="J206" s="128">
        <v>135</v>
      </c>
      <c r="K206" s="128">
        <v>116</v>
      </c>
      <c r="L206" s="128">
        <v>65</v>
      </c>
      <c r="M206" s="128">
        <v>270</v>
      </c>
      <c r="N206" s="128">
        <v>17</v>
      </c>
      <c r="O206" s="128">
        <v>7</v>
      </c>
      <c r="P206" s="128">
        <v>55</v>
      </c>
      <c r="Q206" s="128">
        <v>38</v>
      </c>
      <c r="R206" s="128">
        <v>68</v>
      </c>
      <c r="S206" s="128">
        <v>80</v>
      </c>
      <c r="T206" s="128">
        <v>12</v>
      </c>
      <c r="U206" s="128">
        <v>15</v>
      </c>
      <c r="V206" s="128">
        <v>521</v>
      </c>
      <c r="W206" s="128">
        <v>7</v>
      </c>
      <c r="X206" s="128">
        <v>3</v>
      </c>
      <c r="Y206" s="128">
        <v>3</v>
      </c>
      <c r="Z206" s="128">
        <v>47</v>
      </c>
      <c r="AA206" s="128">
        <v>11</v>
      </c>
      <c r="AB206" s="128">
        <v>15</v>
      </c>
      <c r="AC206" s="128">
        <v>29</v>
      </c>
      <c r="AD206" s="128">
        <v>13</v>
      </c>
      <c r="AE206" s="128">
        <v>10</v>
      </c>
      <c r="AF206" s="128">
        <v>7</v>
      </c>
      <c r="AG206" s="128">
        <v>56</v>
      </c>
      <c r="AH206" s="128">
        <v>6</v>
      </c>
      <c r="AI206" s="128">
        <v>33</v>
      </c>
      <c r="AJ206" s="128">
        <v>22</v>
      </c>
      <c r="AK206" s="128">
        <v>9</v>
      </c>
      <c r="AL206" s="128">
        <v>193</v>
      </c>
      <c r="AM206" s="128">
        <v>31</v>
      </c>
      <c r="AN206" s="128">
        <v>8</v>
      </c>
      <c r="AO206" s="128">
        <v>270</v>
      </c>
      <c r="AP206" s="128">
        <v>15</v>
      </c>
      <c r="AQ206" s="128">
        <v>0</v>
      </c>
      <c r="AR206" s="128">
        <v>0</v>
      </c>
      <c r="AS206" s="128">
        <v>8</v>
      </c>
      <c r="AT206" s="128">
        <v>236</v>
      </c>
      <c r="AU206" s="128">
        <v>0</v>
      </c>
      <c r="AV206" s="128">
        <v>260</v>
      </c>
    </row>
    <row r="207" spans="1:48" ht="16.8">
      <c r="A207" s="129" t="s">
        <v>784</v>
      </c>
      <c r="B207" s="128">
        <v>470</v>
      </c>
      <c r="C207" s="128">
        <v>387</v>
      </c>
      <c r="D207" s="128">
        <v>209</v>
      </c>
      <c r="E207" s="128">
        <v>261</v>
      </c>
      <c r="F207" s="128">
        <v>89</v>
      </c>
      <c r="G207" s="128">
        <v>291</v>
      </c>
      <c r="H207" s="128">
        <v>51</v>
      </c>
      <c r="I207" s="128">
        <v>39</v>
      </c>
      <c r="J207" s="128">
        <v>276</v>
      </c>
      <c r="K207" s="128">
        <v>201</v>
      </c>
      <c r="L207" s="128">
        <v>93</v>
      </c>
      <c r="M207" s="128">
        <v>470</v>
      </c>
      <c r="N207" s="128">
        <v>41</v>
      </c>
      <c r="O207" s="128">
        <v>2</v>
      </c>
      <c r="P207" s="128">
        <v>27</v>
      </c>
      <c r="Q207" s="128">
        <v>39</v>
      </c>
      <c r="R207" s="128">
        <v>99</v>
      </c>
      <c r="S207" s="128">
        <v>214</v>
      </c>
      <c r="T207" s="128">
        <v>32</v>
      </c>
      <c r="U207" s="128">
        <v>58</v>
      </c>
      <c r="V207" s="128">
        <v>947</v>
      </c>
      <c r="W207" s="128">
        <v>29</v>
      </c>
      <c r="X207" s="128">
        <v>2</v>
      </c>
      <c r="Y207" s="128">
        <v>1</v>
      </c>
      <c r="Z207" s="128">
        <v>87</v>
      </c>
      <c r="AA207" s="128">
        <v>5</v>
      </c>
      <c r="AB207" s="128">
        <v>22</v>
      </c>
      <c r="AC207" s="128">
        <v>27</v>
      </c>
      <c r="AD207" s="128">
        <v>21</v>
      </c>
      <c r="AE207" s="128">
        <v>23</v>
      </c>
      <c r="AF207" s="128">
        <v>8</v>
      </c>
      <c r="AG207" s="128">
        <v>128</v>
      </c>
      <c r="AH207" s="128">
        <v>1</v>
      </c>
      <c r="AI207" s="128">
        <v>37</v>
      </c>
      <c r="AJ207" s="128">
        <v>74</v>
      </c>
      <c r="AK207" s="128">
        <v>22</v>
      </c>
      <c r="AL207" s="128">
        <v>294</v>
      </c>
      <c r="AM207" s="128">
        <v>53</v>
      </c>
      <c r="AN207" s="128">
        <v>48</v>
      </c>
      <c r="AO207" s="128">
        <v>470</v>
      </c>
      <c r="AP207" s="128">
        <v>35</v>
      </c>
      <c r="AQ207" s="128">
        <v>0</v>
      </c>
      <c r="AR207" s="128">
        <v>0</v>
      </c>
      <c r="AS207" s="128">
        <v>16</v>
      </c>
      <c r="AT207" s="128">
        <v>399</v>
      </c>
      <c r="AU207" s="128">
        <v>0</v>
      </c>
      <c r="AV207" s="128">
        <v>452</v>
      </c>
    </row>
    <row r="208" spans="1:48" ht="16.8">
      <c r="A208" s="129" t="s">
        <v>807</v>
      </c>
      <c r="B208" s="128">
        <v>610</v>
      </c>
      <c r="C208" s="128">
        <v>501</v>
      </c>
      <c r="D208" s="128">
        <v>316</v>
      </c>
      <c r="E208" s="128">
        <v>294</v>
      </c>
      <c r="F208" s="128">
        <v>132</v>
      </c>
      <c r="G208" s="128">
        <v>383</v>
      </c>
      <c r="H208" s="128">
        <v>49</v>
      </c>
      <c r="I208" s="128">
        <v>46</v>
      </c>
      <c r="J208" s="128">
        <v>355</v>
      </c>
      <c r="K208" s="128">
        <v>229</v>
      </c>
      <c r="L208" s="128">
        <v>119</v>
      </c>
      <c r="M208" s="128">
        <v>610</v>
      </c>
      <c r="N208" s="128">
        <v>35</v>
      </c>
      <c r="O208" s="128">
        <v>293</v>
      </c>
      <c r="P208" s="128">
        <v>65</v>
      </c>
      <c r="Q208" s="128">
        <v>50</v>
      </c>
      <c r="R208" s="128">
        <v>113</v>
      </c>
      <c r="S208" s="128">
        <v>223</v>
      </c>
      <c r="T208" s="128">
        <v>58</v>
      </c>
      <c r="U208" s="128">
        <v>99</v>
      </c>
      <c r="V208" s="128">
        <v>1194</v>
      </c>
      <c r="W208" s="128">
        <v>22</v>
      </c>
      <c r="X208" s="128">
        <v>7</v>
      </c>
      <c r="Y208" s="128">
        <v>3</v>
      </c>
      <c r="Z208" s="128">
        <v>94</v>
      </c>
      <c r="AA208" s="128">
        <v>10</v>
      </c>
      <c r="AB208" s="128">
        <v>47</v>
      </c>
      <c r="AC208" s="128">
        <v>65</v>
      </c>
      <c r="AD208" s="128">
        <v>20</v>
      </c>
      <c r="AE208" s="128">
        <v>28</v>
      </c>
      <c r="AF208" s="128">
        <v>17</v>
      </c>
      <c r="AG208" s="128">
        <v>149</v>
      </c>
      <c r="AH208" s="128">
        <v>1</v>
      </c>
      <c r="AI208" s="128">
        <v>52</v>
      </c>
      <c r="AJ208" s="128">
        <v>82</v>
      </c>
      <c r="AK208" s="128">
        <v>11</v>
      </c>
      <c r="AL208" s="128">
        <v>497</v>
      </c>
      <c r="AM208" s="128">
        <v>32</v>
      </c>
      <c r="AN208" s="128">
        <v>14</v>
      </c>
      <c r="AO208" s="128">
        <v>610</v>
      </c>
      <c r="AP208" s="128">
        <v>36</v>
      </c>
      <c r="AQ208" s="128">
        <v>0</v>
      </c>
      <c r="AR208" s="128">
        <v>0</v>
      </c>
      <c r="AS208" s="128">
        <v>18</v>
      </c>
      <c r="AT208" s="128">
        <v>530</v>
      </c>
      <c r="AU208" s="128">
        <v>0</v>
      </c>
      <c r="AV208" s="128">
        <v>582</v>
      </c>
    </row>
    <row r="209" spans="1:48" ht="16.8">
      <c r="A209" s="129" t="s">
        <v>849</v>
      </c>
      <c r="B209" s="128">
        <v>614</v>
      </c>
      <c r="C209" s="128">
        <v>526</v>
      </c>
      <c r="D209" s="128">
        <v>322</v>
      </c>
      <c r="E209" s="128">
        <v>292</v>
      </c>
      <c r="F209" s="128">
        <v>143</v>
      </c>
      <c r="G209" s="128">
        <v>352</v>
      </c>
      <c r="H209" s="128">
        <v>68</v>
      </c>
      <c r="I209" s="128">
        <v>51</v>
      </c>
      <c r="J209" s="128">
        <v>327</v>
      </c>
      <c r="K209" s="128">
        <v>266</v>
      </c>
      <c r="L209" s="128">
        <v>160</v>
      </c>
      <c r="M209" s="128">
        <v>614</v>
      </c>
      <c r="N209" s="128">
        <v>36</v>
      </c>
      <c r="O209" s="128">
        <v>49</v>
      </c>
      <c r="P209" s="128">
        <v>31</v>
      </c>
      <c r="Q209" s="128">
        <v>42</v>
      </c>
      <c r="R209" s="128">
        <v>134</v>
      </c>
      <c r="S209" s="128">
        <v>269</v>
      </c>
      <c r="T209" s="128">
        <v>47</v>
      </c>
      <c r="U209" s="128">
        <v>85</v>
      </c>
      <c r="V209" s="128">
        <v>1207</v>
      </c>
      <c r="W209" s="128">
        <v>26</v>
      </c>
      <c r="X209" s="128">
        <v>1</v>
      </c>
      <c r="Y209" s="128">
        <v>2</v>
      </c>
      <c r="Z209" s="128">
        <v>98</v>
      </c>
      <c r="AA209" s="128">
        <v>8</v>
      </c>
      <c r="AB209" s="128">
        <v>42</v>
      </c>
      <c r="AC209" s="128">
        <v>40</v>
      </c>
      <c r="AD209" s="128">
        <v>65</v>
      </c>
      <c r="AE209" s="128">
        <v>31</v>
      </c>
      <c r="AF209" s="128">
        <v>7</v>
      </c>
      <c r="AG209" s="128">
        <v>126</v>
      </c>
      <c r="AH209" s="128">
        <v>3</v>
      </c>
      <c r="AI209" s="128">
        <v>51</v>
      </c>
      <c r="AJ209" s="128">
        <v>100</v>
      </c>
      <c r="AK209" s="128">
        <v>0</v>
      </c>
      <c r="AL209" s="128">
        <v>550</v>
      </c>
      <c r="AM209" s="128">
        <v>2</v>
      </c>
      <c r="AN209" s="128">
        <v>28</v>
      </c>
      <c r="AO209" s="128">
        <v>614</v>
      </c>
      <c r="AP209" s="128">
        <v>30</v>
      </c>
      <c r="AQ209" s="128">
        <v>0</v>
      </c>
      <c r="AR209" s="128">
        <v>0</v>
      </c>
      <c r="AS209" s="128">
        <v>18</v>
      </c>
      <c r="AT209" s="128">
        <v>545</v>
      </c>
      <c r="AU209" s="128">
        <v>0</v>
      </c>
      <c r="AV209" s="128">
        <v>592</v>
      </c>
    </row>
    <row r="210" spans="1:48" ht="16.8">
      <c r="A210" s="129" t="s">
        <v>860</v>
      </c>
      <c r="B210" s="128">
        <v>356</v>
      </c>
      <c r="C210" s="128">
        <v>288</v>
      </c>
      <c r="D210" s="128">
        <v>193</v>
      </c>
      <c r="E210" s="128">
        <v>163</v>
      </c>
      <c r="F210" s="128">
        <v>98</v>
      </c>
      <c r="G210" s="128">
        <v>186</v>
      </c>
      <c r="H210" s="128">
        <v>40</v>
      </c>
      <c r="I210" s="128">
        <v>32</v>
      </c>
      <c r="J210" s="128">
        <v>212</v>
      </c>
      <c r="K210" s="128">
        <v>119</v>
      </c>
      <c r="L210" s="128">
        <v>72</v>
      </c>
      <c r="M210" s="128">
        <v>356</v>
      </c>
      <c r="N210" s="128">
        <v>27</v>
      </c>
      <c r="O210" s="128">
        <v>68</v>
      </c>
      <c r="P210" s="128">
        <v>46</v>
      </c>
      <c r="Q210" s="128">
        <v>32</v>
      </c>
      <c r="R210" s="128">
        <v>76</v>
      </c>
      <c r="S210" s="128">
        <v>117</v>
      </c>
      <c r="T210" s="128">
        <v>24</v>
      </c>
      <c r="U210" s="128">
        <v>57</v>
      </c>
      <c r="V210" s="128">
        <v>687</v>
      </c>
      <c r="W210" s="128">
        <v>16</v>
      </c>
      <c r="X210" s="128">
        <v>4</v>
      </c>
      <c r="Y210" s="128">
        <v>5</v>
      </c>
      <c r="Z210" s="128">
        <v>53</v>
      </c>
      <c r="AA210" s="128">
        <v>11</v>
      </c>
      <c r="AB210" s="128">
        <v>20</v>
      </c>
      <c r="AC210" s="128">
        <v>29</v>
      </c>
      <c r="AD210" s="128">
        <v>14</v>
      </c>
      <c r="AE210" s="128">
        <v>18</v>
      </c>
      <c r="AF210" s="128">
        <v>11</v>
      </c>
      <c r="AG210" s="128">
        <v>66</v>
      </c>
      <c r="AH210" s="128">
        <v>11</v>
      </c>
      <c r="AI210" s="128">
        <v>39</v>
      </c>
      <c r="AJ210" s="128">
        <v>42</v>
      </c>
      <c r="AK210" s="128">
        <v>36</v>
      </c>
      <c r="AL210" s="128">
        <v>259</v>
      </c>
      <c r="AM210" s="128">
        <v>13</v>
      </c>
      <c r="AN210" s="128">
        <v>12</v>
      </c>
      <c r="AO210" s="128">
        <v>356</v>
      </c>
      <c r="AP210" s="128">
        <v>18</v>
      </c>
      <c r="AQ210" s="128">
        <v>0</v>
      </c>
      <c r="AR210" s="128">
        <v>0</v>
      </c>
      <c r="AS210" s="128">
        <v>15</v>
      </c>
      <c r="AT210" s="128">
        <v>307</v>
      </c>
      <c r="AU210" s="128">
        <v>0</v>
      </c>
      <c r="AV210" s="128">
        <v>336</v>
      </c>
    </row>
    <row r="211" spans="1:48" ht="16.8">
      <c r="A211" s="129" t="s">
        <v>844</v>
      </c>
      <c r="B211" s="128">
        <v>101</v>
      </c>
      <c r="C211" s="128">
        <v>79</v>
      </c>
      <c r="D211" s="128">
        <v>60</v>
      </c>
      <c r="E211" s="128">
        <v>41</v>
      </c>
      <c r="F211" s="128">
        <v>19</v>
      </c>
      <c r="G211" s="128">
        <v>67</v>
      </c>
      <c r="H211" s="128">
        <v>8</v>
      </c>
      <c r="I211" s="128">
        <v>7</v>
      </c>
      <c r="J211" s="128">
        <v>64</v>
      </c>
      <c r="K211" s="128">
        <v>38</v>
      </c>
      <c r="L211" s="128">
        <v>24</v>
      </c>
      <c r="M211" s="128">
        <v>101</v>
      </c>
      <c r="N211" s="128">
        <v>8</v>
      </c>
      <c r="O211" s="128">
        <v>0</v>
      </c>
      <c r="P211" s="128">
        <v>11</v>
      </c>
      <c r="Q211" s="128">
        <v>12</v>
      </c>
      <c r="R211" s="128">
        <v>20</v>
      </c>
      <c r="S211" s="128">
        <v>41</v>
      </c>
      <c r="T211" s="128">
        <v>2</v>
      </c>
      <c r="U211" s="128">
        <v>14</v>
      </c>
      <c r="V211" s="128">
        <v>203</v>
      </c>
      <c r="W211" s="128">
        <v>7</v>
      </c>
      <c r="X211" s="128">
        <v>1</v>
      </c>
      <c r="Y211" s="128">
        <v>0</v>
      </c>
      <c r="Z211" s="128">
        <v>16</v>
      </c>
      <c r="AA211" s="128">
        <v>4</v>
      </c>
      <c r="AB211" s="128">
        <v>12</v>
      </c>
      <c r="AC211" s="128">
        <v>6</v>
      </c>
      <c r="AD211" s="128">
        <v>9</v>
      </c>
      <c r="AE211" s="128">
        <v>3</v>
      </c>
      <c r="AF211" s="128">
        <v>2</v>
      </c>
      <c r="AG211" s="128">
        <v>20</v>
      </c>
      <c r="AH211" s="128">
        <v>4</v>
      </c>
      <c r="AI211" s="128">
        <v>7</v>
      </c>
      <c r="AJ211" s="128">
        <v>8</v>
      </c>
      <c r="AK211" s="128">
        <v>6</v>
      </c>
      <c r="AL211" s="128">
        <v>73</v>
      </c>
      <c r="AM211" s="128">
        <v>9</v>
      </c>
      <c r="AN211" s="128">
        <v>6</v>
      </c>
      <c r="AO211" s="128">
        <v>101</v>
      </c>
      <c r="AP211" s="128">
        <v>4</v>
      </c>
      <c r="AQ211" s="128">
        <v>0</v>
      </c>
      <c r="AR211" s="128">
        <v>0</v>
      </c>
      <c r="AS211" s="128">
        <v>4</v>
      </c>
      <c r="AT211" s="128">
        <v>92</v>
      </c>
      <c r="AU211" s="128">
        <v>0</v>
      </c>
      <c r="AV211" s="128">
        <v>98</v>
      </c>
    </row>
    <row r="212" spans="1:48" ht="16.8">
      <c r="A212" s="129" t="s">
        <v>845</v>
      </c>
      <c r="B212" s="128">
        <v>170</v>
      </c>
      <c r="C212" s="128">
        <v>132</v>
      </c>
      <c r="D212" s="128">
        <v>89</v>
      </c>
      <c r="E212" s="128">
        <v>81</v>
      </c>
      <c r="F212" s="128">
        <v>39</v>
      </c>
      <c r="G212" s="128">
        <v>88</v>
      </c>
      <c r="H212" s="128">
        <v>21</v>
      </c>
      <c r="I212" s="128">
        <v>22</v>
      </c>
      <c r="J212" s="128">
        <v>101</v>
      </c>
      <c r="K212" s="128">
        <v>76</v>
      </c>
      <c r="L212" s="128">
        <v>48</v>
      </c>
      <c r="M212" s="128">
        <v>170</v>
      </c>
      <c r="N212" s="128">
        <v>12</v>
      </c>
      <c r="O212" s="128">
        <v>0</v>
      </c>
      <c r="P212" s="128">
        <v>13</v>
      </c>
      <c r="Q212" s="128">
        <v>10</v>
      </c>
      <c r="R212" s="128">
        <v>28</v>
      </c>
      <c r="S212" s="128">
        <v>78</v>
      </c>
      <c r="T212" s="128">
        <v>16</v>
      </c>
      <c r="U212" s="128">
        <v>22</v>
      </c>
      <c r="V212" s="128">
        <v>347</v>
      </c>
      <c r="W212" s="128">
        <v>21</v>
      </c>
      <c r="X212" s="128">
        <v>0</v>
      </c>
      <c r="Y212" s="128">
        <v>1</v>
      </c>
      <c r="Z212" s="128">
        <v>20</v>
      </c>
      <c r="AA212" s="128">
        <v>0</v>
      </c>
      <c r="AB212" s="128">
        <v>14</v>
      </c>
      <c r="AC212" s="128">
        <v>15</v>
      </c>
      <c r="AD212" s="128">
        <v>13</v>
      </c>
      <c r="AE212" s="128">
        <v>8</v>
      </c>
      <c r="AF212" s="128">
        <v>2</v>
      </c>
      <c r="AG212" s="128">
        <v>38</v>
      </c>
      <c r="AH212" s="128">
        <v>1</v>
      </c>
      <c r="AI212" s="128">
        <v>12</v>
      </c>
      <c r="AJ212" s="128">
        <v>18</v>
      </c>
      <c r="AK212" s="128">
        <v>7</v>
      </c>
      <c r="AL212" s="128">
        <v>127</v>
      </c>
      <c r="AM212" s="128">
        <v>15</v>
      </c>
      <c r="AN212" s="128">
        <v>10</v>
      </c>
      <c r="AO212" s="128">
        <v>170</v>
      </c>
      <c r="AP212" s="128">
        <v>17</v>
      </c>
      <c r="AQ212" s="128">
        <v>0</v>
      </c>
      <c r="AR212" s="128">
        <v>0</v>
      </c>
      <c r="AS212" s="128">
        <v>6</v>
      </c>
      <c r="AT212" s="128">
        <v>137</v>
      </c>
      <c r="AU212" s="128">
        <v>0</v>
      </c>
      <c r="AV212" s="128">
        <v>163</v>
      </c>
    </row>
    <row r="213" spans="1:48" ht="16.8">
      <c r="A213" s="129" t="s">
        <v>832</v>
      </c>
      <c r="B213" s="128">
        <v>824</v>
      </c>
      <c r="C213" s="128">
        <v>709</v>
      </c>
      <c r="D213" s="128">
        <v>415</v>
      </c>
      <c r="E213" s="128">
        <v>409</v>
      </c>
      <c r="F213" s="128">
        <v>160</v>
      </c>
      <c r="G213" s="128">
        <v>484</v>
      </c>
      <c r="H213" s="128">
        <v>93</v>
      </c>
      <c r="I213" s="128">
        <v>87</v>
      </c>
      <c r="J213" s="128">
        <v>490</v>
      </c>
      <c r="K213" s="128">
        <v>362</v>
      </c>
      <c r="L213" s="128">
        <v>221</v>
      </c>
      <c r="M213" s="128">
        <v>824</v>
      </c>
      <c r="N213" s="128">
        <v>44</v>
      </c>
      <c r="O213" s="128">
        <v>469</v>
      </c>
      <c r="P213" s="128">
        <v>59</v>
      </c>
      <c r="Q213" s="128">
        <v>55</v>
      </c>
      <c r="R213" s="128">
        <v>166</v>
      </c>
      <c r="S213" s="128">
        <v>318</v>
      </c>
      <c r="T213" s="128">
        <v>77</v>
      </c>
      <c r="U213" s="128">
        <v>146</v>
      </c>
      <c r="V213" s="128">
        <v>1676</v>
      </c>
      <c r="W213" s="128">
        <v>41</v>
      </c>
      <c r="X213" s="128">
        <v>8</v>
      </c>
      <c r="Y213" s="128">
        <v>2</v>
      </c>
      <c r="Z213" s="128">
        <v>107</v>
      </c>
      <c r="AA213" s="128">
        <v>12</v>
      </c>
      <c r="AB213" s="128">
        <v>81</v>
      </c>
      <c r="AC213" s="128">
        <v>61</v>
      </c>
      <c r="AD213" s="128">
        <v>58</v>
      </c>
      <c r="AE213" s="128">
        <v>37</v>
      </c>
      <c r="AF213" s="128">
        <v>11</v>
      </c>
      <c r="AG213" s="128">
        <v>200</v>
      </c>
      <c r="AH213" s="128">
        <v>2</v>
      </c>
      <c r="AI213" s="128">
        <v>72</v>
      </c>
      <c r="AJ213" s="128">
        <v>122</v>
      </c>
      <c r="AK213" s="128">
        <v>16</v>
      </c>
      <c r="AL213" s="128">
        <v>681</v>
      </c>
      <c r="AM213" s="128">
        <v>20</v>
      </c>
      <c r="AN213" s="128">
        <v>36</v>
      </c>
      <c r="AO213" s="128">
        <v>824</v>
      </c>
      <c r="AP213" s="128">
        <v>38</v>
      </c>
      <c r="AQ213" s="128">
        <v>0</v>
      </c>
      <c r="AR213" s="128">
        <v>0</v>
      </c>
      <c r="AS213" s="128">
        <v>14</v>
      </c>
      <c r="AT213" s="128">
        <v>753</v>
      </c>
      <c r="AU213" s="128">
        <v>0</v>
      </c>
      <c r="AV213" s="128">
        <v>796</v>
      </c>
    </row>
    <row r="214" spans="1:48" ht="16.8">
      <c r="A214" s="129" t="s">
        <v>749</v>
      </c>
      <c r="B214" s="128">
        <v>318</v>
      </c>
      <c r="C214" s="128">
        <v>254</v>
      </c>
      <c r="D214" s="128">
        <v>176</v>
      </c>
      <c r="E214" s="128">
        <v>142</v>
      </c>
      <c r="F214" s="128">
        <v>62</v>
      </c>
      <c r="G214" s="128">
        <v>182</v>
      </c>
      <c r="H214" s="128">
        <v>42</v>
      </c>
      <c r="I214" s="128">
        <v>32</v>
      </c>
      <c r="J214" s="128">
        <v>183</v>
      </c>
      <c r="K214" s="128">
        <v>98</v>
      </c>
      <c r="L214" s="128">
        <v>44</v>
      </c>
      <c r="M214" s="128">
        <v>318</v>
      </c>
      <c r="N214" s="128">
        <v>14</v>
      </c>
      <c r="O214" s="128">
        <v>0</v>
      </c>
      <c r="P214" s="128">
        <v>18</v>
      </c>
      <c r="Q214" s="128">
        <v>30</v>
      </c>
      <c r="R214" s="128">
        <v>56</v>
      </c>
      <c r="S214" s="128">
        <v>153</v>
      </c>
      <c r="T214" s="128">
        <v>29</v>
      </c>
      <c r="U214" s="128">
        <v>26</v>
      </c>
      <c r="V214" s="128">
        <v>599</v>
      </c>
      <c r="W214" s="128">
        <v>32</v>
      </c>
      <c r="X214" s="128">
        <v>6</v>
      </c>
      <c r="Y214" s="128">
        <v>0</v>
      </c>
      <c r="Z214" s="128">
        <v>35</v>
      </c>
      <c r="AA214" s="128">
        <v>4</v>
      </c>
      <c r="AB214" s="128">
        <v>16</v>
      </c>
      <c r="AC214" s="128">
        <v>19</v>
      </c>
      <c r="AD214" s="128">
        <v>44</v>
      </c>
      <c r="AE214" s="128">
        <v>15</v>
      </c>
      <c r="AF214" s="128">
        <v>6</v>
      </c>
      <c r="AG214" s="128">
        <v>66</v>
      </c>
      <c r="AH214" s="128">
        <v>3</v>
      </c>
      <c r="AI214" s="128">
        <v>26</v>
      </c>
      <c r="AJ214" s="128">
        <v>30</v>
      </c>
      <c r="AK214" s="128">
        <v>3</v>
      </c>
      <c r="AL214" s="128">
        <v>135</v>
      </c>
      <c r="AM214" s="128">
        <v>107</v>
      </c>
      <c r="AN214" s="128">
        <v>27</v>
      </c>
      <c r="AO214" s="128">
        <v>318</v>
      </c>
      <c r="AP214" s="128">
        <v>17</v>
      </c>
      <c r="AQ214" s="128">
        <v>0</v>
      </c>
      <c r="AR214" s="128">
        <v>0</v>
      </c>
      <c r="AS214" s="128">
        <v>12</v>
      </c>
      <c r="AT214" s="128">
        <v>277</v>
      </c>
      <c r="AU214" s="128">
        <v>0</v>
      </c>
      <c r="AV214" s="128">
        <v>297</v>
      </c>
    </row>
    <row r="215" spans="1:48" ht="16.8">
      <c r="A215" s="129" t="s">
        <v>839</v>
      </c>
      <c r="B215" s="128">
        <v>351</v>
      </c>
      <c r="C215" s="128">
        <v>274</v>
      </c>
      <c r="D215" s="128">
        <v>182</v>
      </c>
      <c r="E215" s="128">
        <v>169</v>
      </c>
      <c r="F215" s="128">
        <v>91</v>
      </c>
      <c r="G215" s="128">
        <v>192</v>
      </c>
      <c r="H215" s="128">
        <v>29</v>
      </c>
      <c r="I215" s="128">
        <v>39</v>
      </c>
      <c r="J215" s="128">
        <v>239</v>
      </c>
      <c r="K215" s="128">
        <v>101</v>
      </c>
      <c r="L215" s="128">
        <v>53</v>
      </c>
      <c r="M215" s="128">
        <v>351</v>
      </c>
      <c r="N215" s="128">
        <v>33</v>
      </c>
      <c r="O215" s="128">
        <v>72</v>
      </c>
      <c r="P215" s="128">
        <v>35</v>
      </c>
      <c r="Q215" s="128">
        <v>21</v>
      </c>
      <c r="R215" s="128">
        <v>72</v>
      </c>
      <c r="S215" s="128">
        <v>166</v>
      </c>
      <c r="T215" s="128">
        <v>29</v>
      </c>
      <c r="U215" s="128">
        <v>27</v>
      </c>
      <c r="V215" s="128">
        <v>691</v>
      </c>
      <c r="W215" s="128">
        <v>24</v>
      </c>
      <c r="X215" s="128">
        <v>4</v>
      </c>
      <c r="Y215" s="128">
        <v>2</v>
      </c>
      <c r="Z215" s="128">
        <v>58</v>
      </c>
      <c r="AA215" s="128">
        <v>7</v>
      </c>
      <c r="AB215" s="128">
        <v>26</v>
      </c>
      <c r="AC215" s="128">
        <v>28</v>
      </c>
      <c r="AD215" s="128">
        <v>27</v>
      </c>
      <c r="AE215" s="128">
        <v>16</v>
      </c>
      <c r="AF215" s="128">
        <v>3</v>
      </c>
      <c r="AG215" s="128">
        <v>92</v>
      </c>
      <c r="AH215" s="128">
        <v>5</v>
      </c>
      <c r="AI215" s="128">
        <v>27</v>
      </c>
      <c r="AJ215" s="128">
        <v>27</v>
      </c>
      <c r="AK215" s="128">
        <v>40</v>
      </c>
      <c r="AL215" s="128">
        <v>131</v>
      </c>
      <c r="AM215" s="128">
        <v>103</v>
      </c>
      <c r="AN215" s="128">
        <v>22</v>
      </c>
      <c r="AO215" s="128">
        <v>351</v>
      </c>
      <c r="AP215" s="128">
        <v>24</v>
      </c>
      <c r="AQ215" s="128">
        <v>0</v>
      </c>
      <c r="AR215" s="128">
        <v>1</v>
      </c>
      <c r="AS215" s="128">
        <v>16</v>
      </c>
      <c r="AT215" s="128">
        <v>295</v>
      </c>
      <c r="AU215" s="128">
        <v>0</v>
      </c>
      <c r="AV215" s="128">
        <v>334</v>
      </c>
    </row>
    <row r="216" spans="1:48" ht="16.8">
      <c r="A216" s="129" t="s">
        <v>747</v>
      </c>
      <c r="B216" s="128">
        <v>340</v>
      </c>
      <c r="C216" s="128">
        <v>274</v>
      </c>
      <c r="D216" s="128">
        <v>169</v>
      </c>
      <c r="E216" s="128">
        <v>171</v>
      </c>
      <c r="F216" s="128">
        <v>81</v>
      </c>
      <c r="G216" s="128">
        <v>180</v>
      </c>
      <c r="H216" s="128">
        <v>38</v>
      </c>
      <c r="I216" s="128">
        <v>41</v>
      </c>
      <c r="J216" s="128">
        <v>254</v>
      </c>
      <c r="K216" s="128">
        <v>95</v>
      </c>
      <c r="L216" s="128">
        <v>45</v>
      </c>
      <c r="M216" s="128">
        <v>340</v>
      </c>
      <c r="N216" s="128">
        <v>14</v>
      </c>
      <c r="O216" s="128">
        <v>0</v>
      </c>
      <c r="P216" s="128">
        <v>28</v>
      </c>
      <c r="Q216" s="128">
        <v>15</v>
      </c>
      <c r="R216" s="128">
        <v>47</v>
      </c>
      <c r="S216" s="128">
        <v>154</v>
      </c>
      <c r="T216" s="128">
        <v>30</v>
      </c>
      <c r="U216" s="128">
        <v>59</v>
      </c>
      <c r="V216" s="128">
        <v>689</v>
      </c>
      <c r="W216" s="128">
        <v>38</v>
      </c>
      <c r="X216" s="128">
        <v>3</v>
      </c>
      <c r="Y216" s="128">
        <v>0</v>
      </c>
      <c r="Z216" s="128">
        <v>55</v>
      </c>
      <c r="AA216" s="128">
        <v>3</v>
      </c>
      <c r="AB216" s="128">
        <v>13</v>
      </c>
      <c r="AC216" s="128">
        <v>22</v>
      </c>
      <c r="AD216" s="128">
        <v>33</v>
      </c>
      <c r="AE216" s="128">
        <v>20</v>
      </c>
      <c r="AF216" s="128">
        <v>4</v>
      </c>
      <c r="AG216" s="128">
        <v>76</v>
      </c>
      <c r="AH216" s="128">
        <v>2</v>
      </c>
      <c r="AI216" s="128">
        <v>20</v>
      </c>
      <c r="AJ216" s="128">
        <v>27</v>
      </c>
      <c r="AK216" s="128">
        <v>2</v>
      </c>
      <c r="AL216" s="128">
        <v>165</v>
      </c>
      <c r="AM216" s="128">
        <v>93</v>
      </c>
      <c r="AN216" s="128">
        <v>25</v>
      </c>
      <c r="AO216" s="128">
        <v>340</v>
      </c>
      <c r="AP216" s="128">
        <v>24</v>
      </c>
      <c r="AQ216" s="128">
        <v>0</v>
      </c>
      <c r="AR216" s="128">
        <v>0</v>
      </c>
      <c r="AS216" s="128">
        <v>16</v>
      </c>
      <c r="AT216" s="128">
        <v>289</v>
      </c>
      <c r="AU216" s="128">
        <v>0</v>
      </c>
      <c r="AV216" s="128">
        <v>319</v>
      </c>
    </row>
    <row r="217" spans="1:48" ht="16.8">
      <c r="A217" s="129" t="s">
        <v>852</v>
      </c>
      <c r="B217" s="128">
        <v>549</v>
      </c>
      <c r="C217" s="128">
        <v>436</v>
      </c>
      <c r="D217" s="128">
        <v>267</v>
      </c>
      <c r="E217" s="128">
        <v>282</v>
      </c>
      <c r="F217" s="128">
        <v>124</v>
      </c>
      <c r="G217" s="128">
        <v>316</v>
      </c>
      <c r="H217" s="128">
        <v>57</v>
      </c>
      <c r="I217" s="128">
        <v>52</v>
      </c>
      <c r="J217" s="128">
        <v>314</v>
      </c>
      <c r="K217" s="128">
        <v>224</v>
      </c>
      <c r="L217" s="128">
        <v>118</v>
      </c>
      <c r="M217" s="128">
        <v>549</v>
      </c>
      <c r="N217" s="128">
        <v>35</v>
      </c>
      <c r="O217" s="128">
        <v>0</v>
      </c>
      <c r="P217" s="128">
        <v>58</v>
      </c>
      <c r="Q217" s="128">
        <v>50</v>
      </c>
      <c r="R217" s="128">
        <v>154</v>
      </c>
      <c r="S217" s="128">
        <v>177</v>
      </c>
      <c r="T217" s="128">
        <v>33</v>
      </c>
      <c r="U217" s="128">
        <v>72</v>
      </c>
      <c r="V217" s="128">
        <v>1087</v>
      </c>
      <c r="W217" s="128">
        <v>9</v>
      </c>
      <c r="X217" s="128">
        <v>3</v>
      </c>
      <c r="Y217" s="128">
        <v>8</v>
      </c>
      <c r="Z217" s="128">
        <v>80</v>
      </c>
      <c r="AA217" s="128">
        <v>9</v>
      </c>
      <c r="AB217" s="128">
        <v>38</v>
      </c>
      <c r="AC217" s="128">
        <v>46</v>
      </c>
      <c r="AD217" s="128">
        <v>34</v>
      </c>
      <c r="AE217" s="128">
        <v>20</v>
      </c>
      <c r="AF217" s="128">
        <v>13</v>
      </c>
      <c r="AG217" s="128">
        <v>117</v>
      </c>
      <c r="AH217" s="128">
        <v>4</v>
      </c>
      <c r="AI217" s="128">
        <v>70</v>
      </c>
      <c r="AJ217" s="128">
        <v>74</v>
      </c>
      <c r="AK217" s="128">
        <v>43</v>
      </c>
      <c r="AL217" s="128">
        <v>396</v>
      </c>
      <c r="AM217" s="128">
        <v>45</v>
      </c>
      <c r="AN217" s="128">
        <v>10</v>
      </c>
      <c r="AO217" s="128">
        <v>549</v>
      </c>
      <c r="AP217" s="128">
        <v>29</v>
      </c>
      <c r="AQ217" s="128">
        <v>0</v>
      </c>
      <c r="AR217" s="128">
        <v>0</v>
      </c>
      <c r="AS217" s="128">
        <v>22</v>
      </c>
      <c r="AT217" s="128">
        <v>485</v>
      </c>
      <c r="AU217" s="128">
        <v>0</v>
      </c>
      <c r="AV217" s="128">
        <v>520</v>
      </c>
    </row>
    <row r="218" spans="1:48" ht="16.8">
      <c r="A218" s="129" t="s">
        <v>776</v>
      </c>
      <c r="B218" s="128">
        <v>320</v>
      </c>
      <c r="C218" s="128">
        <v>266</v>
      </c>
      <c r="D218" s="128">
        <v>141</v>
      </c>
      <c r="E218" s="128">
        <v>179</v>
      </c>
      <c r="F218" s="128">
        <v>83</v>
      </c>
      <c r="G218" s="128">
        <v>177</v>
      </c>
      <c r="H218" s="128">
        <v>35</v>
      </c>
      <c r="I218" s="128">
        <v>25</v>
      </c>
      <c r="J218" s="128">
        <v>178</v>
      </c>
      <c r="K218" s="128">
        <v>148</v>
      </c>
      <c r="L218" s="128">
        <v>81</v>
      </c>
      <c r="M218" s="128">
        <v>320</v>
      </c>
      <c r="N218" s="128">
        <v>19</v>
      </c>
      <c r="O218" s="128">
        <v>0</v>
      </c>
      <c r="P218" s="128">
        <v>23</v>
      </c>
      <c r="Q218" s="128">
        <v>29</v>
      </c>
      <c r="R218" s="128">
        <v>68</v>
      </c>
      <c r="S218" s="128">
        <v>145</v>
      </c>
      <c r="T218" s="128">
        <v>23</v>
      </c>
      <c r="U218" s="128">
        <v>31</v>
      </c>
      <c r="V218" s="128">
        <v>646</v>
      </c>
      <c r="W218" s="128">
        <v>11</v>
      </c>
      <c r="X218" s="128">
        <v>0</v>
      </c>
      <c r="Y218" s="128">
        <v>3</v>
      </c>
      <c r="Z218" s="128">
        <v>46</v>
      </c>
      <c r="AA218" s="128">
        <v>7</v>
      </c>
      <c r="AB218" s="128">
        <v>16</v>
      </c>
      <c r="AC218" s="128">
        <v>16</v>
      </c>
      <c r="AD218" s="128">
        <v>19</v>
      </c>
      <c r="AE218" s="128">
        <v>13</v>
      </c>
      <c r="AF218" s="128">
        <v>7</v>
      </c>
      <c r="AG218" s="128">
        <v>94</v>
      </c>
      <c r="AH218" s="128">
        <v>1</v>
      </c>
      <c r="AI218" s="128">
        <v>35</v>
      </c>
      <c r="AJ218" s="128">
        <v>47</v>
      </c>
      <c r="AK218" s="128">
        <v>3</v>
      </c>
      <c r="AL218" s="128">
        <v>176</v>
      </c>
      <c r="AM218" s="128">
        <v>83</v>
      </c>
      <c r="AN218" s="128">
        <v>23</v>
      </c>
      <c r="AO218" s="128">
        <v>320</v>
      </c>
      <c r="AP218" s="128">
        <v>18</v>
      </c>
      <c r="AQ218" s="128">
        <v>0</v>
      </c>
      <c r="AR218" s="128">
        <v>0</v>
      </c>
      <c r="AS218" s="128">
        <v>12</v>
      </c>
      <c r="AT218" s="128">
        <v>277</v>
      </c>
      <c r="AU218" s="128">
        <v>0</v>
      </c>
      <c r="AV218" s="128">
        <v>307</v>
      </c>
    </row>
    <row r="219" spans="1:48" ht="16.8">
      <c r="A219" s="129" t="s">
        <v>859</v>
      </c>
      <c r="B219" s="128">
        <v>176</v>
      </c>
      <c r="C219" s="128">
        <v>137</v>
      </c>
      <c r="D219" s="128">
        <v>80</v>
      </c>
      <c r="E219" s="128">
        <v>96</v>
      </c>
      <c r="F219" s="128">
        <v>41</v>
      </c>
      <c r="G219" s="128">
        <v>92</v>
      </c>
      <c r="H219" s="128">
        <v>19</v>
      </c>
      <c r="I219" s="128">
        <v>24</v>
      </c>
      <c r="J219" s="128">
        <v>115</v>
      </c>
      <c r="K219" s="128">
        <v>74</v>
      </c>
      <c r="L219" s="128">
        <v>45</v>
      </c>
      <c r="M219" s="128">
        <v>176</v>
      </c>
      <c r="N219" s="128">
        <v>13</v>
      </c>
      <c r="O219" s="128">
        <v>71</v>
      </c>
      <c r="P219" s="128">
        <v>9</v>
      </c>
      <c r="Q219" s="128">
        <v>11</v>
      </c>
      <c r="R219" s="128">
        <v>30</v>
      </c>
      <c r="S219" s="128">
        <v>87</v>
      </c>
      <c r="T219" s="128">
        <v>12</v>
      </c>
      <c r="U219" s="128">
        <v>26</v>
      </c>
      <c r="V219" s="128">
        <v>365</v>
      </c>
      <c r="W219" s="128">
        <v>8</v>
      </c>
      <c r="X219" s="128">
        <v>1</v>
      </c>
      <c r="Y219" s="128">
        <v>1</v>
      </c>
      <c r="Z219" s="128">
        <v>25</v>
      </c>
      <c r="AA219" s="128">
        <v>0</v>
      </c>
      <c r="AB219" s="128">
        <v>9</v>
      </c>
      <c r="AC219" s="128">
        <v>19</v>
      </c>
      <c r="AD219" s="128">
        <v>13</v>
      </c>
      <c r="AE219" s="128">
        <v>8</v>
      </c>
      <c r="AF219" s="128">
        <v>4</v>
      </c>
      <c r="AG219" s="128">
        <v>50</v>
      </c>
      <c r="AH219" s="128">
        <v>0</v>
      </c>
      <c r="AI219" s="128">
        <v>11</v>
      </c>
      <c r="AJ219" s="128">
        <v>25</v>
      </c>
      <c r="AK219" s="128">
        <v>4</v>
      </c>
      <c r="AL219" s="128">
        <v>82</v>
      </c>
      <c r="AM219" s="128">
        <v>60</v>
      </c>
      <c r="AN219" s="128">
        <v>9</v>
      </c>
      <c r="AO219" s="128">
        <v>176</v>
      </c>
      <c r="AP219" s="128">
        <v>5</v>
      </c>
      <c r="AQ219" s="128">
        <v>0</v>
      </c>
      <c r="AR219" s="128">
        <v>0</v>
      </c>
      <c r="AS219" s="128">
        <v>3</v>
      </c>
      <c r="AT219" s="128">
        <v>162</v>
      </c>
      <c r="AU219" s="128">
        <v>0</v>
      </c>
      <c r="AV219" s="128">
        <v>168</v>
      </c>
    </row>
    <row r="220" spans="1:48" ht="16.8">
      <c r="A220" s="129" t="s">
        <v>841</v>
      </c>
      <c r="B220" s="128">
        <v>38</v>
      </c>
      <c r="C220" s="128">
        <v>27</v>
      </c>
      <c r="D220" s="128">
        <v>27</v>
      </c>
      <c r="E220" s="128">
        <v>11</v>
      </c>
      <c r="F220" s="128">
        <v>7</v>
      </c>
      <c r="G220" s="128">
        <v>18</v>
      </c>
      <c r="H220" s="128">
        <v>8</v>
      </c>
      <c r="I220" s="128">
        <v>5</v>
      </c>
      <c r="J220" s="128">
        <v>23</v>
      </c>
      <c r="K220" s="128">
        <v>12</v>
      </c>
      <c r="L220" s="128">
        <v>6</v>
      </c>
      <c r="M220" s="128">
        <v>38</v>
      </c>
      <c r="N220" s="128">
        <v>4</v>
      </c>
      <c r="O220" s="128">
        <v>0</v>
      </c>
      <c r="P220" s="128">
        <v>9</v>
      </c>
      <c r="Q220" s="128">
        <v>5</v>
      </c>
      <c r="R220" s="128">
        <v>8</v>
      </c>
      <c r="S220" s="128">
        <v>12</v>
      </c>
      <c r="T220" s="128">
        <v>0</v>
      </c>
      <c r="U220" s="128">
        <v>4</v>
      </c>
      <c r="V220" s="128">
        <v>73</v>
      </c>
      <c r="W220" s="128">
        <v>2</v>
      </c>
      <c r="X220" s="128">
        <v>1</v>
      </c>
      <c r="Y220" s="128">
        <v>0</v>
      </c>
      <c r="Z220" s="128">
        <v>2</v>
      </c>
      <c r="AA220" s="128">
        <v>5</v>
      </c>
      <c r="AB220" s="128">
        <v>2</v>
      </c>
      <c r="AC220" s="128">
        <v>3</v>
      </c>
      <c r="AD220" s="128">
        <v>5</v>
      </c>
      <c r="AE220" s="128">
        <v>0</v>
      </c>
      <c r="AF220" s="128">
        <v>1</v>
      </c>
      <c r="AG220" s="128">
        <v>7</v>
      </c>
      <c r="AH220" s="128">
        <v>1</v>
      </c>
      <c r="AI220" s="128">
        <v>3</v>
      </c>
      <c r="AJ220" s="128">
        <v>5</v>
      </c>
      <c r="AK220" s="128">
        <v>5</v>
      </c>
      <c r="AL220" s="128">
        <v>18</v>
      </c>
      <c r="AM220" s="128">
        <v>7</v>
      </c>
      <c r="AN220" s="128">
        <v>1</v>
      </c>
      <c r="AO220" s="128">
        <v>38</v>
      </c>
      <c r="AP220" s="128">
        <v>3</v>
      </c>
      <c r="AQ220" s="128">
        <v>0</v>
      </c>
      <c r="AR220" s="128">
        <v>0</v>
      </c>
      <c r="AS220" s="128">
        <v>1</v>
      </c>
      <c r="AT220" s="128">
        <v>32</v>
      </c>
      <c r="AU220" s="128">
        <v>0</v>
      </c>
      <c r="AV220" s="128">
        <v>36</v>
      </c>
    </row>
    <row r="221" spans="1:48" ht="16.8">
      <c r="A221" s="129" t="s">
        <v>846</v>
      </c>
      <c r="B221" s="128">
        <v>179</v>
      </c>
      <c r="C221" s="128">
        <v>146</v>
      </c>
      <c r="D221" s="128">
        <v>83</v>
      </c>
      <c r="E221" s="128">
        <v>96</v>
      </c>
      <c r="F221" s="128">
        <v>44</v>
      </c>
      <c r="G221" s="128">
        <v>91</v>
      </c>
      <c r="H221" s="128">
        <v>17</v>
      </c>
      <c r="I221" s="128">
        <v>27</v>
      </c>
      <c r="J221" s="128">
        <v>109</v>
      </c>
      <c r="K221" s="128">
        <v>69</v>
      </c>
      <c r="L221" s="128">
        <v>34</v>
      </c>
      <c r="M221" s="128">
        <v>179</v>
      </c>
      <c r="N221" s="128">
        <v>10</v>
      </c>
      <c r="O221" s="128">
        <v>0</v>
      </c>
      <c r="P221" s="128">
        <v>13</v>
      </c>
      <c r="Q221" s="128">
        <v>13</v>
      </c>
      <c r="R221" s="128">
        <v>40</v>
      </c>
      <c r="S221" s="128">
        <v>80</v>
      </c>
      <c r="T221" s="128">
        <v>9</v>
      </c>
      <c r="U221" s="128">
        <v>21</v>
      </c>
      <c r="V221" s="128">
        <v>357</v>
      </c>
      <c r="W221" s="128">
        <v>19</v>
      </c>
      <c r="X221" s="128">
        <v>2</v>
      </c>
      <c r="Y221" s="128">
        <v>1</v>
      </c>
      <c r="Z221" s="128">
        <v>29</v>
      </c>
      <c r="AA221" s="128">
        <v>5</v>
      </c>
      <c r="AB221" s="128">
        <v>15</v>
      </c>
      <c r="AC221" s="128">
        <v>13</v>
      </c>
      <c r="AD221" s="128">
        <v>11</v>
      </c>
      <c r="AE221" s="128">
        <v>4</v>
      </c>
      <c r="AF221" s="128">
        <v>4</v>
      </c>
      <c r="AG221" s="128">
        <v>43</v>
      </c>
      <c r="AH221" s="128">
        <v>4</v>
      </c>
      <c r="AI221" s="128">
        <v>16</v>
      </c>
      <c r="AJ221" s="128">
        <v>8</v>
      </c>
      <c r="AK221" s="128">
        <v>9</v>
      </c>
      <c r="AL221" s="128">
        <v>129</v>
      </c>
      <c r="AM221" s="128">
        <v>18</v>
      </c>
      <c r="AN221" s="128">
        <v>9</v>
      </c>
      <c r="AO221" s="128">
        <v>179</v>
      </c>
      <c r="AP221" s="128">
        <v>13</v>
      </c>
      <c r="AQ221" s="128">
        <v>0</v>
      </c>
      <c r="AR221" s="128">
        <v>0</v>
      </c>
      <c r="AS221" s="128">
        <v>6</v>
      </c>
      <c r="AT221" s="128">
        <v>152</v>
      </c>
      <c r="AU221" s="128">
        <v>0</v>
      </c>
      <c r="AV221" s="128">
        <v>169</v>
      </c>
    </row>
    <row r="222" spans="1:48" ht="16.8">
      <c r="A222" s="129" t="s">
        <v>856</v>
      </c>
      <c r="B222" s="128">
        <v>162</v>
      </c>
      <c r="C222" s="128">
        <v>122</v>
      </c>
      <c r="D222" s="128">
        <v>98</v>
      </c>
      <c r="E222" s="128">
        <v>64</v>
      </c>
      <c r="F222" s="128">
        <v>42</v>
      </c>
      <c r="G222" s="128">
        <v>86</v>
      </c>
      <c r="H222" s="128">
        <v>13</v>
      </c>
      <c r="I222" s="128">
        <v>21</v>
      </c>
      <c r="J222" s="128">
        <v>110</v>
      </c>
      <c r="K222" s="128">
        <v>54</v>
      </c>
      <c r="L222" s="128">
        <v>25</v>
      </c>
      <c r="M222" s="128">
        <v>162</v>
      </c>
      <c r="N222" s="128">
        <v>10</v>
      </c>
      <c r="O222" s="128">
        <v>0</v>
      </c>
      <c r="P222" s="128">
        <v>31</v>
      </c>
      <c r="Q222" s="128">
        <v>21</v>
      </c>
      <c r="R222" s="128">
        <v>39</v>
      </c>
      <c r="S222" s="128">
        <v>46</v>
      </c>
      <c r="T222" s="128">
        <v>9</v>
      </c>
      <c r="U222" s="128">
        <v>12</v>
      </c>
      <c r="V222" s="128">
        <v>326</v>
      </c>
      <c r="W222" s="128">
        <v>12</v>
      </c>
      <c r="X222" s="128">
        <v>2</v>
      </c>
      <c r="Y222" s="128">
        <v>4</v>
      </c>
      <c r="Z222" s="128">
        <v>30</v>
      </c>
      <c r="AA222" s="128">
        <v>5</v>
      </c>
      <c r="AB222" s="128">
        <v>9</v>
      </c>
      <c r="AC222" s="128">
        <v>8</v>
      </c>
      <c r="AD222" s="128">
        <v>17</v>
      </c>
      <c r="AE222" s="128">
        <v>7</v>
      </c>
      <c r="AF222" s="128">
        <v>0</v>
      </c>
      <c r="AG222" s="128">
        <v>26</v>
      </c>
      <c r="AH222" s="128">
        <v>3</v>
      </c>
      <c r="AI222" s="128">
        <v>21</v>
      </c>
      <c r="AJ222" s="128">
        <v>10</v>
      </c>
      <c r="AK222" s="128">
        <v>26</v>
      </c>
      <c r="AL222" s="128">
        <v>100</v>
      </c>
      <c r="AM222" s="128">
        <v>8</v>
      </c>
      <c r="AN222" s="128">
        <v>6</v>
      </c>
      <c r="AO222" s="128">
        <v>162</v>
      </c>
      <c r="AP222" s="128">
        <v>4</v>
      </c>
      <c r="AQ222" s="128">
        <v>1</v>
      </c>
      <c r="AR222" s="128">
        <v>0</v>
      </c>
      <c r="AS222" s="128">
        <v>7</v>
      </c>
      <c r="AT222" s="128">
        <v>145</v>
      </c>
      <c r="AU222" s="128">
        <v>0</v>
      </c>
      <c r="AV222" s="128">
        <v>152</v>
      </c>
    </row>
    <row r="223" spans="1:48" ht="16.8">
      <c r="A223" s="129" t="s">
        <v>857</v>
      </c>
      <c r="B223" s="128">
        <v>425</v>
      </c>
      <c r="C223" s="128">
        <v>351</v>
      </c>
      <c r="D223" s="128">
        <v>227</v>
      </c>
      <c r="E223" s="128">
        <v>198</v>
      </c>
      <c r="F223" s="128">
        <v>103</v>
      </c>
      <c r="G223" s="128">
        <v>238</v>
      </c>
      <c r="H223" s="128">
        <v>40</v>
      </c>
      <c r="I223" s="128">
        <v>44</v>
      </c>
      <c r="J223" s="128">
        <v>260</v>
      </c>
      <c r="K223" s="128">
        <v>162</v>
      </c>
      <c r="L223" s="128">
        <v>90</v>
      </c>
      <c r="M223" s="128">
        <v>425</v>
      </c>
      <c r="N223" s="128">
        <v>40</v>
      </c>
      <c r="O223" s="128">
        <v>0</v>
      </c>
      <c r="P223" s="128">
        <v>75</v>
      </c>
      <c r="Q223" s="128">
        <v>35</v>
      </c>
      <c r="R223" s="128">
        <v>88</v>
      </c>
      <c r="S223" s="128">
        <v>123</v>
      </c>
      <c r="T223" s="128">
        <v>32</v>
      </c>
      <c r="U223" s="128">
        <v>69</v>
      </c>
      <c r="V223" s="128">
        <v>847</v>
      </c>
      <c r="W223" s="128">
        <v>14</v>
      </c>
      <c r="X223" s="128">
        <v>2</v>
      </c>
      <c r="Y223" s="128">
        <v>4</v>
      </c>
      <c r="Z223" s="128">
        <v>60</v>
      </c>
      <c r="AA223" s="128">
        <v>9</v>
      </c>
      <c r="AB223" s="128">
        <v>39</v>
      </c>
      <c r="AC223" s="128">
        <v>47</v>
      </c>
      <c r="AD223" s="128">
        <v>14</v>
      </c>
      <c r="AE223" s="128">
        <v>15</v>
      </c>
      <c r="AF223" s="128">
        <v>10</v>
      </c>
      <c r="AG223" s="128">
        <v>103</v>
      </c>
      <c r="AH223" s="128">
        <v>3</v>
      </c>
      <c r="AI223" s="128">
        <v>43</v>
      </c>
      <c r="AJ223" s="128">
        <v>43</v>
      </c>
      <c r="AK223" s="128">
        <v>8</v>
      </c>
      <c r="AL223" s="128">
        <v>333</v>
      </c>
      <c r="AM223" s="128">
        <v>25</v>
      </c>
      <c r="AN223" s="128">
        <v>11</v>
      </c>
      <c r="AO223" s="128">
        <v>425</v>
      </c>
      <c r="AP223" s="128">
        <v>21</v>
      </c>
      <c r="AQ223" s="128">
        <v>0</v>
      </c>
      <c r="AR223" s="128">
        <v>0</v>
      </c>
      <c r="AS223" s="128">
        <v>12</v>
      </c>
      <c r="AT223" s="128">
        <v>383</v>
      </c>
      <c r="AU223" s="128">
        <v>0</v>
      </c>
      <c r="AV223" s="128">
        <v>409</v>
      </c>
    </row>
    <row r="224" spans="1:48" ht="16.8">
      <c r="A224" s="129" t="s">
        <v>847</v>
      </c>
      <c r="B224" s="128">
        <v>213</v>
      </c>
      <c r="C224" s="128">
        <v>165</v>
      </c>
      <c r="D224" s="128">
        <v>108</v>
      </c>
      <c r="E224" s="128">
        <v>105</v>
      </c>
      <c r="F224" s="128">
        <v>53</v>
      </c>
      <c r="G224" s="128">
        <v>104</v>
      </c>
      <c r="H224" s="128">
        <v>26</v>
      </c>
      <c r="I224" s="128">
        <v>30</v>
      </c>
      <c r="J224" s="128">
        <v>157</v>
      </c>
      <c r="K224" s="128">
        <v>58</v>
      </c>
      <c r="L224" s="128">
        <v>22</v>
      </c>
      <c r="M224" s="128">
        <v>213</v>
      </c>
      <c r="N224" s="128">
        <v>20</v>
      </c>
      <c r="O224" s="128">
        <v>0</v>
      </c>
      <c r="P224" s="128">
        <v>14</v>
      </c>
      <c r="Q224" s="128">
        <v>19</v>
      </c>
      <c r="R224" s="128">
        <v>40</v>
      </c>
      <c r="S224" s="128">
        <v>90</v>
      </c>
      <c r="T224" s="128">
        <v>17</v>
      </c>
      <c r="U224" s="128">
        <v>23</v>
      </c>
      <c r="V224" s="128">
        <v>428</v>
      </c>
      <c r="W224" s="128">
        <v>19</v>
      </c>
      <c r="X224" s="128">
        <v>2</v>
      </c>
      <c r="Y224" s="128">
        <v>2</v>
      </c>
      <c r="Z224" s="128">
        <v>34</v>
      </c>
      <c r="AA224" s="128">
        <v>5</v>
      </c>
      <c r="AB224" s="128">
        <v>15</v>
      </c>
      <c r="AC224" s="128">
        <v>12</v>
      </c>
      <c r="AD224" s="128">
        <v>17</v>
      </c>
      <c r="AE224" s="128">
        <v>10</v>
      </c>
      <c r="AF224" s="128">
        <v>1</v>
      </c>
      <c r="AG224" s="128">
        <v>41</v>
      </c>
      <c r="AH224" s="128">
        <v>2</v>
      </c>
      <c r="AI224" s="128">
        <v>16</v>
      </c>
      <c r="AJ224" s="128">
        <v>22</v>
      </c>
      <c r="AK224" s="128">
        <v>4</v>
      </c>
      <c r="AL224" s="128">
        <v>99</v>
      </c>
      <c r="AM224" s="128">
        <v>59</v>
      </c>
      <c r="AN224" s="128">
        <v>15</v>
      </c>
      <c r="AO224" s="128">
        <v>213</v>
      </c>
      <c r="AP224" s="128">
        <v>9</v>
      </c>
      <c r="AQ224" s="128">
        <v>0</v>
      </c>
      <c r="AR224" s="128">
        <v>0</v>
      </c>
      <c r="AS224" s="128">
        <v>10</v>
      </c>
      <c r="AT224" s="128">
        <v>183</v>
      </c>
      <c r="AU224" s="128">
        <v>0</v>
      </c>
      <c r="AV224" s="128">
        <v>201</v>
      </c>
    </row>
    <row r="225" spans="1:48" ht="16.8">
      <c r="A225" s="129" t="s">
        <v>854</v>
      </c>
      <c r="B225" s="128">
        <v>322</v>
      </c>
      <c r="C225" s="128">
        <v>257</v>
      </c>
      <c r="D225" s="128">
        <v>167</v>
      </c>
      <c r="E225" s="128">
        <v>155</v>
      </c>
      <c r="F225" s="128">
        <v>81</v>
      </c>
      <c r="G225" s="128">
        <v>185</v>
      </c>
      <c r="H225" s="128">
        <v>33</v>
      </c>
      <c r="I225" s="128">
        <v>23</v>
      </c>
      <c r="J225" s="128">
        <v>206</v>
      </c>
      <c r="K225" s="128">
        <v>115</v>
      </c>
      <c r="L225" s="128">
        <v>55</v>
      </c>
      <c r="M225" s="128">
        <v>322</v>
      </c>
      <c r="N225" s="128">
        <v>17</v>
      </c>
      <c r="O225" s="128">
        <v>31</v>
      </c>
      <c r="P225" s="128">
        <v>39</v>
      </c>
      <c r="Q225" s="128">
        <v>23</v>
      </c>
      <c r="R225" s="128">
        <v>59</v>
      </c>
      <c r="S225" s="128">
        <v>130</v>
      </c>
      <c r="T225" s="128">
        <v>28</v>
      </c>
      <c r="U225" s="128">
        <v>40</v>
      </c>
      <c r="V225" s="128">
        <v>643</v>
      </c>
      <c r="W225" s="128">
        <v>12</v>
      </c>
      <c r="X225" s="128">
        <v>1</v>
      </c>
      <c r="Y225" s="128">
        <v>2</v>
      </c>
      <c r="Z225" s="128">
        <v>51</v>
      </c>
      <c r="AA225" s="128">
        <v>5</v>
      </c>
      <c r="AB225" s="128">
        <v>18</v>
      </c>
      <c r="AC225" s="128">
        <v>27</v>
      </c>
      <c r="AD225" s="128">
        <v>24</v>
      </c>
      <c r="AE225" s="128">
        <v>16</v>
      </c>
      <c r="AF225" s="128">
        <v>8</v>
      </c>
      <c r="AG225" s="128">
        <v>78</v>
      </c>
      <c r="AH225" s="128">
        <v>1</v>
      </c>
      <c r="AI225" s="128">
        <v>27</v>
      </c>
      <c r="AJ225" s="128">
        <v>41</v>
      </c>
      <c r="AK225" s="128">
        <v>15</v>
      </c>
      <c r="AL225" s="128">
        <v>226</v>
      </c>
      <c r="AM225" s="128">
        <v>37</v>
      </c>
      <c r="AN225" s="128">
        <v>12</v>
      </c>
      <c r="AO225" s="128">
        <v>322</v>
      </c>
      <c r="AP225" s="128">
        <v>23</v>
      </c>
      <c r="AQ225" s="128">
        <v>0</v>
      </c>
      <c r="AR225" s="128">
        <v>0</v>
      </c>
      <c r="AS225" s="128">
        <v>15</v>
      </c>
      <c r="AT225" s="128">
        <v>272</v>
      </c>
      <c r="AU225" s="128">
        <v>0</v>
      </c>
      <c r="AV225" s="128">
        <v>307</v>
      </c>
    </row>
    <row r="226" spans="1:48" ht="16.8">
      <c r="A226" s="129" t="s">
        <v>843</v>
      </c>
      <c r="B226" s="128">
        <v>174</v>
      </c>
      <c r="C226" s="128">
        <v>142</v>
      </c>
      <c r="D226" s="128">
        <v>81</v>
      </c>
      <c r="E226" s="128">
        <v>93</v>
      </c>
      <c r="F226" s="128">
        <v>45</v>
      </c>
      <c r="G226" s="128">
        <v>94</v>
      </c>
      <c r="H226" s="128">
        <v>19</v>
      </c>
      <c r="I226" s="128">
        <v>16</v>
      </c>
      <c r="J226" s="128">
        <v>111</v>
      </c>
      <c r="K226" s="128">
        <v>61</v>
      </c>
      <c r="L226" s="128">
        <v>37</v>
      </c>
      <c r="M226" s="128">
        <v>174</v>
      </c>
      <c r="N226" s="128">
        <v>10</v>
      </c>
      <c r="O226" s="128">
        <v>0</v>
      </c>
      <c r="P226" s="128">
        <v>24</v>
      </c>
      <c r="Q226" s="128">
        <v>16</v>
      </c>
      <c r="R226" s="128">
        <v>33</v>
      </c>
      <c r="S226" s="128">
        <v>71</v>
      </c>
      <c r="T226" s="128">
        <v>9</v>
      </c>
      <c r="U226" s="128">
        <v>19</v>
      </c>
      <c r="V226" s="128">
        <v>346</v>
      </c>
      <c r="W226" s="128">
        <v>16</v>
      </c>
      <c r="X226" s="128">
        <v>2</v>
      </c>
      <c r="Y226" s="128">
        <v>0</v>
      </c>
      <c r="Z226" s="128">
        <v>24</v>
      </c>
      <c r="AA226" s="128">
        <v>4</v>
      </c>
      <c r="AB226" s="128">
        <v>6</v>
      </c>
      <c r="AC226" s="128">
        <v>10</v>
      </c>
      <c r="AD226" s="128">
        <v>10</v>
      </c>
      <c r="AE226" s="128">
        <v>6</v>
      </c>
      <c r="AF226" s="128">
        <v>3</v>
      </c>
      <c r="AG226" s="128">
        <v>42</v>
      </c>
      <c r="AH226" s="128">
        <v>1</v>
      </c>
      <c r="AI226" s="128">
        <v>20</v>
      </c>
      <c r="AJ226" s="128">
        <v>20</v>
      </c>
      <c r="AK226" s="128">
        <v>10</v>
      </c>
      <c r="AL226" s="128">
        <v>95</v>
      </c>
      <c r="AM226" s="128">
        <v>34</v>
      </c>
      <c r="AN226" s="128">
        <v>13</v>
      </c>
      <c r="AO226" s="128">
        <v>174</v>
      </c>
      <c r="AP226" s="128">
        <v>10</v>
      </c>
      <c r="AQ226" s="128">
        <v>0</v>
      </c>
      <c r="AR226" s="128">
        <v>0</v>
      </c>
      <c r="AS226" s="128">
        <v>6</v>
      </c>
      <c r="AT226" s="128">
        <v>152</v>
      </c>
      <c r="AU226" s="128">
        <v>0</v>
      </c>
      <c r="AV226" s="128">
        <v>167</v>
      </c>
    </row>
    <row r="227" spans="1:48" ht="16.8">
      <c r="A227" s="129" t="s">
        <v>851</v>
      </c>
      <c r="B227" s="128">
        <v>114</v>
      </c>
      <c r="C227" s="128">
        <v>87</v>
      </c>
      <c r="D227" s="128">
        <v>67</v>
      </c>
      <c r="E227" s="128">
        <v>47</v>
      </c>
      <c r="F227" s="128">
        <v>37</v>
      </c>
      <c r="G227" s="128">
        <v>58</v>
      </c>
      <c r="H227" s="128">
        <v>9</v>
      </c>
      <c r="I227" s="128">
        <v>10</v>
      </c>
      <c r="J227" s="128">
        <v>70</v>
      </c>
      <c r="K227" s="128">
        <v>37</v>
      </c>
      <c r="L227" s="128">
        <v>21</v>
      </c>
      <c r="M227" s="128">
        <v>114</v>
      </c>
      <c r="N227" s="128">
        <v>9</v>
      </c>
      <c r="O227" s="128">
        <v>0</v>
      </c>
      <c r="P227" s="128">
        <v>24</v>
      </c>
      <c r="Q227" s="128">
        <v>17</v>
      </c>
      <c r="R227" s="128">
        <v>27</v>
      </c>
      <c r="S227" s="128">
        <v>35</v>
      </c>
      <c r="T227" s="128">
        <v>4</v>
      </c>
      <c r="U227" s="128">
        <v>7</v>
      </c>
      <c r="V227" s="128">
        <v>221</v>
      </c>
      <c r="W227" s="128">
        <v>12</v>
      </c>
      <c r="X227" s="128">
        <v>3</v>
      </c>
      <c r="Y227" s="128">
        <v>4</v>
      </c>
      <c r="Z227" s="128">
        <v>11</v>
      </c>
      <c r="AA227" s="128">
        <v>9</v>
      </c>
      <c r="AB227" s="128">
        <v>4</v>
      </c>
      <c r="AC227" s="128">
        <v>7</v>
      </c>
      <c r="AD227" s="128">
        <v>9</v>
      </c>
      <c r="AE227" s="128">
        <v>6</v>
      </c>
      <c r="AF227" s="128">
        <v>1</v>
      </c>
      <c r="AG227" s="128">
        <v>15</v>
      </c>
      <c r="AH227" s="128">
        <v>4</v>
      </c>
      <c r="AI227" s="128">
        <v>10</v>
      </c>
      <c r="AJ227" s="128">
        <v>16</v>
      </c>
      <c r="AK227" s="128">
        <v>11</v>
      </c>
      <c r="AL227" s="128">
        <v>61</v>
      </c>
      <c r="AM227" s="128">
        <v>20</v>
      </c>
      <c r="AN227" s="128">
        <v>4</v>
      </c>
      <c r="AO227" s="128">
        <v>114</v>
      </c>
      <c r="AP227" s="128">
        <v>5</v>
      </c>
      <c r="AQ227" s="128">
        <v>0</v>
      </c>
      <c r="AR227" s="128">
        <v>0</v>
      </c>
      <c r="AS227" s="128">
        <v>2</v>
      </c>
      <c r="AT227" s="128">
        <v>103</v>
      </c>
      <c r="AU227" s="128">
        <v>0</v>
      </c>
      <c r="AV227" s="128">
        <v>109</v>
      </c>
    </row>
    <row r="228" spans="1:48" ht="16.8">
      <c r="A228" s="129" t="s">
        <v>862</v>
      </c>
      <c r="B228" s="128">
        <v>480</v>
      </c>
      <c r="C228" s="128">
        <v>393</v>
      </c>
      <c r="D228" s="128">
        <v>254</v>
      </c>
      <c r="E228" s="128">
        <v>226</v>
      </c>
      <c r="F228" s="128">
        <v>105</v>
      </c>
      <c r="G228" s="128">
        <v>284</v>
      </c>
      <c r="H228" s="128">
        <v>54</v>
      </c>
      <c r="I228" s="128">
        <v>37</v>
      </c>
      <c r="J228" s="128">
        <v>289</v>
      </c>
      <c r="K228" s="128">
        <v>202</v>
      </c>
      <c r="L228" s="128">
        <v>107</v>
      </c>
      <c r="M228" s="128">
        <v>480</v>
      </c>
      <c r="N228" s="128">
        <v>29</v>
      </c>
      <c r="O228" s="128">
        <v>167</v>
      </c>
      <c r="P228" s="128">
        <v>37</v>
      </c>
      <c r="Q228" s="128">
        <v>53</v>
      </c>
      <c r="R228" s="128">
        <v>104</v>
      </c>
      <c r="S228" s="128">
        <v>150</v>
      </c>
      <c r="T228" s="128">
        <v>39</v>
      </c>
      <c r="U228" s="128">
        <v>95</v>
      </c>
      <c r="V228" s="128">
        <v>971</v>
      </c>
      <c r="W228" s="128">
        <v>8</v>
      </c>
      <c r="X228" s="128">
        <v>4</v>
      </c>
      <c r="Y228" s="128">
        <v>6</v>
      </c>
      <c r="Z228" s="128">
        <v>64</v>
      </c>
      <c r="AA228" s="128">
        <v>5</v>
      </c>
      <c r="AB228" s="128">
        <v>50</v>
      </c>
      <c r="AC228" s="128">
        <v>43</v>
      </c>
      <c r="AD228" s="128">
        <v>21</v>
      </c>
      <c r="AE228" s="128">
        <v>25</v>
      </c>
      <c r="AF228" s="128">
        <v>6</v>
      </c>
      <c r="AG228" s="128">
        <v>116</v>
      </c>
      <c r="AH228" s="128">
        <v>6</v>
      </c>
      <c r="AI228" s="128">
        <v>47</v>
      </c>
      <c r="AJ228" s="128">
        <v>64</v>
      </c>
      <c r="AK228" s="128">
        <v>26</v>
      </c>
      <c r="AL228" s="128">
        <v>369</v>
      </c>
      <c r="AM228" s="128">
        <v>43</v>
      </c>
      <c r="AN228" s="128">
        <v>8</v>
      </c>
      <c r="AO228" s="128">
        <v>480</v>
      </c>
      <c r="AP228" s="128">
        <v>35</v>
      </c>
      <c r="AQ228" s="128">
        <v>0</v>
      </c>
      <c r="AR228" s="128">
        <v>0</v>
      </c>
      <c r="AS228" s="128">
        <v>5</v>
      </c>
      <c r="AT228" s="128">
        <v>427</v>
      </c>
      <c r="AU228" s="128">
        <v>0</v>
      </c>
      <c r="AV228" s="128">
        <v>457</v>
      </c>
    </row>
    <row r="229" spans="1:48" ht="16.8">
      <c r="A229" s="129" t="s">
        <v>861</v>
      </c>
      <c r="B229" s="128">
        <v>218</v>
      </c>
      <c r="C229" s="128">
        <v>184</v>
      </c>
      <c r="D229" s="128">
        <v>108</v>
      </c>
      <c r="E229" s="128">
        <v>110</v>
      </c>
      <c r="F229" s="128">
        <v>56</v>
      </c>
      <c r="G229" s="128">
        <v>129</v>
      </c>
      <c r="H229" s="128">
        <v>21</v>
      </c>
      <c r="I229" s="128">
        <v>12</v>
      </c>
      <c r="J229" s="128">
        <v>135</v>
      </c>
      <c r="K229" s="128">
        <v>85</v>
      </c>
      <c r="L229" s="128">
        <v>44</v>
      </c>
      <c r="M229" s="128">
        <v>218</v>
      </c>
      <c r="N229" s="128">
        <v>16</v>
      </c>
      <c r="O229" s="128">
        <v>30</v>
      </c>
      <c r="P229" s="128">
        <v>18</v>
      </c>
      <c r="Q229" s="128">
        <v>12</v>
      </c>
      <c r="R229" s="128">
        <v>48</v>
      </c>
      <c r="S229" s="128">
        <v>91</v>
      </c>
      <c r="T229" s="128">
        <v>13</v>
      </c>
      <c r="U229" s="128">
        <v>35</v>
      </c>
      <c r="V229" s="128">
        <v>438</v>
      </c>
      <c r="W229" s="128">
        <v>7</v>
      </c>
      <c r="X229" s="128">
        <v>0</v>
      </c>
      <c r="Y229" s="128">
        <v>1</v>
      </c>
      <c r="Z229" s="128">
        <v>36</v>
      </c>
      <c r="AA229" s="128">
        <v>5</v>
      </c>
      <c r="AB229" s="128">
        <v>23</v>
      </c>
      <c r="AC229" s="128">
        <v>18</v>
      </c>
      <c r="AD229" s="128">
        <v>15</v>
      </c>
      <c r="AE229" s="128">
        <v>14</v>
      </c>
      <c r="AF229" s="128">
        <v>7</v>
      </c>
      <c r="AG229" s="128">
        <v>45</v>
      </c>
      <c r="AH229" s="128">
        <v>0</v>
      </c>
      <c r="AI229" s="128">
        <v>9</v>
      </c>
      <c r="AJ229" s="128">
        <v>30</v>
      </c>
      <c r="AK229" s="128">
        <v>14</v>
      </c>
      <c r="AL229" s="128">
        <v>133</v>
      </c>
      <c r="AM229" s="128">
        <v>53</v>
      </c>
      <c r="AN229" s="128">
        <v>5</v>
      </c>
      <c r="AO229" s="128">
        <v>218</v>
      </c>
      <c r="AP229" s="128">
        <v>11</v>
      </c>
      <c r="AQ229" s="128">
        <v>0</v>
      </c>
      <c r="AR229" s="128">
        <v>0</v>
      </c>
      <c r="AS229" s="128">
        <v>6</v>
      </c>
      <c r="AT229" s="128">
        <v>192</v>
      </c>
      <c r="AU229" s="128">
        <v>0</v>
      </c>
      <c r="AV229" s="128">
        <v>209</v>
      </c>
    </row>
    <row r="230" spans="1:48" ht="16.8">
      <c r="A230" s="129" t="s">
        <v>850</v>
      </c>
      <c r="B230" s="128">
        <v>107</v>
      </c>
      <c r="C230" s="128">
        <v>78</v>
      </c>
      <c r="D230" s="128">
        <v>57</v>
      </c>
      <c r="E230" s="128">
        <v>50</v>
      </c>
      <c r="F230" s="128">
        <v>27</v>
      </c>
      <c r="G230" s="128">
        <v>57</v>
      </c>
      <c r="H230" s="128">
        <v>11</v>
      </c>
      <c r="I230" s="128">
        <v>12</v>
      </c>
      <c r="J230" s="128">
        <v>73</v>
      </c>
      <c r="K230" s="128">
        <v>38</v>
      </c>
      <c r="L230" s="128">
        <v>22</v>
      </c>
      <c r="M230" s="128">
        <v>107</v>
      </c>
      <c r="N230" s="128">
        <v>4</v>
      </c>
      <c r="O230" s="128">
        <v>0</v>
      </c>
      <c r="P230" s="128">
        <v>14</v>
      </c>
      <c r="Q230" s="128">
        <v>12</v>
      </c>
      <c r="R230" s="128">
        <v>18</v>
      </c>
      <c r="S230" s="128">
        <v>51</v>
      </c>
      <c r="T230" s="128">
        <v>5</v>
      </c>
      <c r="U230" s="128">
        <v>6</v>
      </c>
      <c r="V230" s="128">
        <v>218</v>
      </c>
      <c r="W230" s="128">
        <v>9</v>
      </c>
      <c r="X230" s="128">
        <v>0</v>
      </c>
      <c r="Y230" s="128">
        <v>3</v>
      </c>
      <c r="Z230" s="128">
        <v>22</v>
      </c>
      <c r="AA230" s="128">
        <v>4</v>
      </c>
      <c r="AB230" s="128">
        <v>7</v>
      </c>
      <c r="AC230" s="128">
        <v>6</v>
      </c>
      <c r="AD230" s="128">
        <v>6</v>
      </c>
      <c r="AE230" s="128">
        <v>6</v>
      </c>
      <c r="AF230" s="128">
        <v>0</v>
      </c>
      <c r="AG230" s="128">
        <v>18</v>
      </c>
      <c r="AH230" s="128">
        <v>1</v>
      </c>
      <c r="AI230" s="128">
        <v>8</v>
      </c>
      <c r="AJ230" s="128">
        <v>16</v>
      </c>
      <c r="AK230" s="128">
        <v>5</v>
      </c>
      <c r="AL230" s="128">
        <v>58</v>
      </c>
      <c r="AM230" s="128">
        <v>21</v>
      </c>
      <c r="AN230" s="128">
        <v>7</v>
      </c>
      <c r="AO230" s="128">
        <v>107</v>
      </c>
      <c r="AP230" s="128">
        <v>8</v>
      </c>
      <c r="AQ230" s="128">
        <v>0</v>
      </c>
      <c r="AR230" s="128">
        <v>0</v>
      </c>
      <c r="AS230" s="128">
        <v>6</v>
      </c>
      <c r="AT230" s="128">
        <v>90</v>
      </c>
      <c r="AU230" s="128">
        <v>0</v>
      </c>
      <c r="AV230" s="128">
        <v>101</v>
      </c>
    </row>
    <row r="231" spans="1:48" ht="16.8">
      <c r="A231" s="129" t="s">
        <v>842</v>
      </c>
      <c r="B231" s="128">
        <v>214</v>
      </c>
      <c r="C231" s="128">
        <v>163</v>
      </c>
      <c r="D231" s="128">
        <v>107</v>
      </c>
      <c r="E231" s="128">
        <v>107</v>
      </c>
      <c r="F231" s="128">
        <v>47</v>
      </c>
      <c r="G231" s="128">
        <v>117</v>
      </c>
      <c r="H231" s="128">
        <v>11</v>
      </c>
      <c r="I231" s="128">
        <v>39</v>
      </c>
      <c r="J231" s="128">
        <v>153</v>
      </c>
      <c r="K231" s="128">
        <v>76</v>
      </c>
      <c r="L231" s="128">
        <v>46</v>
      </c>
      <c r="M231" s="128">
        <v>214</v>
      </c>
      <c r="N231" s="128">
        <v>4</v>
      </c>
      <c r="O231" s="128">
        <v>0</v>
      </c>
      <c r="P231" s="128">
        <v>20</v>
      </c>
      <c r="Q231" s="128">
        <v>19</v>
      </c>
      <c r="R231" s="128">
        <v>39</v>
      </c>
      <c r="S231" s="128">
        <v>93</v>
      </c>
      <c r="T231" s="128">
        <v>16</v>
      </c>
      <c r="U231" s="128">
        <v>26</v>
      </c>
      <c r="V231" s="128">
        <v>443</v>
      </c>
      <c r="W231" s="128">
        <v>23</v>
      </c>
      <c r="X231" s="128">
        <v>4</v>
      </c>
      <c r="Y231" s="128">
        <v>0</v>
      </c>
      <c r="Z231" s="128">
        <v>39</v>
      </c>
      <c r="AA231" s="128">
        <v>2</v>
      </c>
      <c r="AB231" s="128">
        <v>11</v>
      </c>
      <c r="AC231" s="128">
        <v>23</v>
      </c>
      <c r="AD231" s="128">
        <v>13</v>
      </c>
      <c r="AE231" s="128">
        <v>7</v>
      </c>
      <c r="AF231" s="128">
        <v>0</v>
      </c>
      <c r="AG231" s="128">
        <v>57</v>
      </c>
      <c r="AH231" s="128">
        <v>0</v>
      </c>
      <c r="AI231" s="128">
        <v>18</v>
      </c>
      <c r="AJ231" s="128">
        <v>12</v>
      </c>
      <c r="AK231" s="128">
        <v>8</v>
      </c>
      <c r="AL231" s="128">
        <v>147</v>
      </c>
      <c r="AM231" s="128">
        <v>15</v>
      </c>
      <c r="AN231" s="128">
        <v>13</v>
      </c>
      <c r="AO231" s="128">
        <v>214</v>
      </c>
      <c r="AP231" s="128">
        <v>8</v>
      </c>
      <c r="AQ231" s="128">
        <v>0</v>
      </c>
      <c r="AR231" s="128">
        <v>0</v>
      </c>
      <c r="AS231" s="128">
        <v>6</v>
      </c>
      <c r="AT231" s="128">
        <v>193</v>
      </c>
      <c r="AU231" s="128">
        <v>0</v>
      </c>
      <c r="AV231" s="128">
        <v>211</v>
      </c>
    </row>
    <row r="232" spans="1:48" ht="16.8">
      <c r="A232" s="129" t="s">
        <v>810</v>
      </c>
      <c r="B232" s="128">
        <v>217</v>
      </c>
      <c r="C232" s="128">
        <v>166</v>
      </c>
      <c r="D232" s="128">
        <v>112</v>
      </c>
      <c r="E232" s="128">
        <v>105</v>
      </c>
      <c r="F232" s="128">
        <v>60</v>
      </c>
      <c r="G232" s="128">
        <v>112</v>
      </c>
      <c r="H232" s="128">
        <v>24</v>
      </c>
      <c r="I232" s="128">
        <v>21</v>
      </c>
      <c r="J232" s="128">
        <v>155</v>
      </c>
      <c r="K232" s="128">
        <v>63</v>
      </c>
      <c r="L232" s="128">
        <v>37</v>
      </c>
      <c r="M232" s="128">
        <v>217</v>
      </c>
      <c r="N232" s="128">
        <v>17</v>
      </c>
      <c r="O232" s="128">
        <v>0</v>
      </c>
      <c r="P232" s="128">
        <v>14</v>
      </c>
      <c r="Q232" s="128">
        <v>14</v>
      </c>
      <c r="R232" s="128">
        <v>51</v>
      </c>
      <c r="S232" s="128">
        <v>94</v>
      </c>
      <c r="T232" s="128">
        <v>14</v>
      </c>
      <c r="U232" s="128">
        <v>25</v>
      </c>
      <c r="V232" s="128">
        <v>435</v>
      </c>
      <c r="W232" s="128">
        <v>22</v>
      </c>
      <c r="X232" s="128">
        <v>0</v>
      </c>
      <c r="Y232" s="128">
        <v>2</v>
      </c>
      <c r="Z232" s="128">
        <v>37</v>
      </c>
      <c r="AA232" s="128">
        <v>5</v>
      </c>
      <c r="AB232" s="128">
        <v>16</v>
      </c>
      <c r="AC232" s="128">
        <v>28</v>
      </c>
      <c r="AD232" s="128">
        <v>10</v>
      </c>
      <c r="AE232" s="128">
        <v>9</v>
      </c>
      <c r="AF232" s="128">
        <v>1</v>
      </c>
      <c r="AG232" s="128">
        <v>41</v>
      </c>
      <c r="AH232" s="128">
        <v>3</v>
      </c>
      <c r="AI232" s="128">
        <v>18</v>
      </c>
      <c r="AJ232" s="128">
        <v>18</v>
      </c>
      <c r="AK232" s="128">
        <v>6</v>
      </c>
      <c r="AL232" s="128">
        <v>82</v>
      </c>
      <c r="AM232" s="128">
        <v>84</v>
      </c>
      <c r="AN232" s="128">
        <v>19</v>
      </c>
      <c r="AO232" s="128">
        <v>217</v>
      </c>
      <c r="AP232" s="128">
        <v>22</v>
      </c>
      <c r="AQ232" s="128">
        <v>0</v>
      </c>
      <c r="AR232" s="128">
        <v>0</v>
      </c>
      <c r="AS232" s="128">
        <v>13</v>
      </c>
      <c r="AT232" s="128">
        <v>169</v>
      </c>
      <c r="AU232" s="128">
        <v>0</v>
      </c>
      <c r="AV232" s="128">
        <v>204</v>
      </c>
    </row>
    <row r="233" spans="1:48" ht="16.8">
      <c r="A233" s="129" t="s">
        <v>848</v>
      </c>
      <c r="B233" s="128">
        <v>626</v>
      </c>
      <c r="C233" s="128">
        <v>479</v>
      </c>
      <c r="D233" s="128">
        <v>312</v>
      </c>
      <c r="E233" s="128">
        <v>314</v>
      </c>
      <c r="F233" s="128">
        <v>139</v>
      </c>
      <c r="G233" s="128">
        <v>366</v>
      </c>
      <c r="H233" s="128">
        <v>60</v>
      </c>
      <c r="I233" s="128">
        <v>61</v>
      </c>
      <c r="J233" s="128">
        <v>375</v>
      </c>
      <c r="K233" s="128">
        <v>257</v>
      </c>
      <c r="L233" s="128">
        <v>147</v>
      </c>
      <c r="M233" s="128">
        <v>626</v>
      </c>
      <c r="N233" s="128">
        <v>52</v>
      </c>
      <c r="O233" s="128">
        <v>80</v>
      </c>
      <c r="P233" s="128">
        <v>75</v>
      </c>
      <c r="Q233" s="128">
        <v>39</v>
      </c>
      <c r="R233" s="128">
        <v>108</v>
      </c>
      <c r="S233" s="128">
        <v>198</v>
      </c>
      <c r="T233" s="128">
        <v>39</v>
      </c>
      <c r="U233" s="128">
        <v>163</v>
      </c>
      <c r="V233" s="128">
        <v>1258</v>
      </c>
      <c r="W233" s="128">
        <v>30</v>
      </c>
      <c r="X233" s="128">
        <v>6</v>
      </c>
      <c r="Y233" s="128">
        <v>0</v>
      </c>
      <c r="Z233" s="128">
        <v>100</v>
      </c>
      <c r="AA233" s="128">
        <v>16</v>
      </c>
      <c r="AB233" s="128">
        <v>58</v>
      </c>
      <c r="AC233" s="128">
        <v>56</v>
      </c>
      <c r="AD233" s="128">
        <v>22</v>
      </c>
      <c r="AE233" s="128">
        <v>21</v>
      </c>
      <c r="AF233" s="128">
        <v>7</v>
      </c>
      <c r="AG233" s="128">
        <v>158</v>
      </c>
      <c r="AH233" s="128">
        <v>6</v>
      </c>
      <c r="AI233" s="128">
        <v>68</v>
      </c>
      <c r="AJ233" s="128">
        <v>59</v>
      </c>
      <c r="AK233" s="128">
        <v>105</v>
      </c>
      <c r="AL233" s="128">
        <v>409</v>
      </c>
      <c r="AM233" s="128">
        <v>42</v>
      </c>
      <c r="AN233" s="128">
        <v>21</v>
      </c>
      <c r="AO233" s="128">
        <v>626</v>
      </c>
      <c r="AP233" s="128">
        <v>30</v>
      </c>
      <c r="AQ233" s="128">
        <v>0</v>
      </c>
      <c r="AR233" s="128">
        <v>0</v>
      </c>
      <c r="AS233" s="128">
        <v>19</v>
      </c>
      <c r="AT233" s="128">
        <v>551</v>
      </c>
      <c r="AU233" s="128">
        <v>0</v>
      </c>
      <c r="AV233" s="128">
        <v>597</v>
      </c>
    </row>
    <row r="234" spans="1:48" ht="16.8">
      <c r="A234" s="129" t="s">
        <v>1131</v>
      </c>
      <c r="B234" s="128">
        <v>590</v>
      </c>
      <c r="C234" s="128">
        <v>467</v>
      </c>
      <c r="D234" s="128">
        <v>331</v>
      </c>
      <c r="E234" s="128">
        <v>259</v>
      </c>
      <c r="F234" s="128">
        <v>112</v>
      </c>
      <c r="G234" s="128">
        <v>371</v>
      </c>
      <c r="H234" s="128">
        <v>61</v>
      </c>
      <c r="I234" s="128">
        <v>46</v>
      </c>
      <c r="J234" s="128">
        <v>383</v>
      </c>
      <c r="K234" s="128">
        <v>218</v>
      </c>
      <c r="L234" s="128">
        <v>105</v>
      </c>
      <c r="M234" s="128">
        <v>590</v>
      </c>
      <c r="N234" s="128">
        <v>36</v>
      </c>
      <c r="O234" s="128">
        <v>230</v>
      </c>
      <c r="P234" s="128">
        <v>61</v>
      </c>
      <c r="Q234" s="128">
        <v>51</v>
      </c>
      <c r="R234" s="128">
        <v>124</v>
      </c>
      <c r="S234" s="128">
        <v>200</v>
      </c>
      <c r="T234" s="128">
        <v>48</v>
      </c>
      <c r="U234" s="128">
        <v>102</v>
      </c>
      <c r="V234" s="128">
        <v>1191</v>
      </c>
      <c r="W234" s="128">
        <v>13</v>
      </c>
      <c r="X234" s="128">
        <v>1</v>
      </c>
      <c r="Y234" s="128">
        <v>2</v>
      </c>
      <c r="Z234" s="128">
        <v>68</v>
      </c>
      <c r="AA234" s="128">
        <v>4</v>
      </c>
      <c r="AB234" s="128">
        <v>74</v>
      </c>
      <c r="AC234" s="128">
        <v>50</v>
      </c>
      <c r="AD234" s="128">
        <v>32</v>
      </c>
      <c r="AE234" s="128">
        <v>35</v>
      </c>
      <c r="AF234" s="128">
        <v>4</v>
      </c>
      <c r="AG234" s="128">
        <v>145</v>
      </c>
      <c r="AH234" s="128">
        <v>1</v>
      </c>
      <c r="AI234" s="128">
        <v>56</v>
      </c>
      <c r="AJ234" s="128">
        <v>95</v>
      </c>
      <c r="AK234" s="128">
        <v>54</v>
      </c>
      <c r="AL234" s="128">
        <v>348</v>
      </c>
      <c r="AM234" s="128">
        <v>126</v>
      </c>
      <c r="AN234" s="128">
        <v>28</v>
      </c>
      <c r="AO234" s="128">
        <v>590</v>
      </c>
      <c r="AP234" s="128">
        <v>35</v>
      </c>
      <c r="AQ234" s="128">
        <v>0</v>
      </c>
      <c r="AR234" s="128">
        <v>0</v>
      </c>
      <c r="AS234" s="128">
        <v>20</v>
      </c>
      <c r="AT234" s="128">
        <v>513</v>
      </c>
      <c r="AU234" s="128">
        <v>0</v>
      </c>
      <c r="AV234" s="128">
        <v>556</v>
      </c>
    </row>
    <row r="235" spans="1:48" ht="16.8">
      <c r="A235" s="129" t="s">
        <v>1132</v>
      </c>
      <c r="B235" s="128">
        <v>2312</v>
      </c>
      <c r="C235" s="128">
        <v>1875</v>
      </c>
      <c r="D235" s="128">
        <v>1308</v>
      </c>
      <c r="E235" s="128">
        <v>1004</v>
      </c>
      <c r="F235" s="128">
        <v>564</v>
      </c>
      <c r="G235" s="128">
        <v>1286</v>
      </c>
      <c r="H235" s="128">
        <v>222</v>
      </c>
      <c r="I235" s="128">
        <v>240</v>
      </c>
      <c r="J235" s="128">
        <v>1458</v>
      </c>
      <c r="K235" s="128">
        <v>792</v>
      </c>
      <c r="L235" s="128">
        <v>407</v>
      </c>
      <c r="M235" s="128">
        <v>2312</v>
      </c>
      <c r="N235" s="128">
        <v>141</v>
      </c>
      <c r="O235" s="128">
        <v>739</v>
      </c>
      <c r="P235" s="128">
        <v>482</v>
      </c>
      <c r="Q235" s="128">
        <v>222</v>
      </c>
      <c r="R235" s="128">
        <v>501</v>
      </c>
      <c r="S235" s="128">
        <v>617</v>
      </c>
      <c r="T235" s="128">
        <v>110</v>
      </c>
      <c r="U235" s="128">
        <v>367</v>
      </c>
      <c r="V235" s="128">
        <v>4562</v>
      </c>
      <c r="W235" s="128">
        <v>60</v>
      </c>
      <c r="X235" s="128">
        <v>28</v>
      </c>
      <c r="Y235" s="128">
        <v>14</v>
      </c>
      <c r="Z235" s="128">
        <v>357</v>
      </c>
      <c r="AA235" s="128">
        <v>75</v>
      </c>
      <c r="AB235" s="128">
        <v>185</v>
      </c>
      <c r="AC235" s="128">
        <v>262</v>
      </c>
      <c r="AD235" s="128">
        <v>86</v>
      </c>
      <c r="AE235" s="128">
        <v>93</v>
      </c>
      <c r="AF235" s="128">
        <v>48</v>
      </c>
      <c r="AG235" s="128">
        <v>487</v>
      </c>
      <c r="AH235" s="128">
        <v>56</v>
      </c>
      <c r="AI235" s="128">
        <v>260</v>
      </c>
      <c r="AJ235" s="128">
        <v>229</v>
      </c>
      <c r="AK235" s="128">
        <v>156</v>
      </c>
      <c r="AL235" s="128">
        <v>1591</v>
      </c>
      <c r="AM235" s="128">
        <v>208</v>
      </c>
      <c r="AN235" s="128">
        <v>88</v>
      </c>
      <c r="AO235" s="128">
        <v>2312</v>
      </c>
      <c r="AP235" s="128">
        <v>117</v>
      </c>
      <c r="AQ235" s="128">
        <v>0</v>
      </c>
      <c r="AR235" s="128">
        <v>0</v>
      </c>
      <c r="AS235" s="128">
        <v>59</v>
      </c>
      <c r="AT235" s="128">
        <v>2052</v>
      </c>
      <c r="AU235" s="128">
        <v>0</v>
      </c>
      <c r="AV235" s="128">
        <v>2215</v>
      </c>
    </row>
    <row r="236" spans="1:48" ht="16.8">
      <c r="A236" s="129" t="s">
        <v>863</v>
      </c>
      <c r="B236" s="128">
        <v>3936</v>
      </c>
      <c r="C236" s="128">
        <v>3263</v>
      </c>
      <c r="D236" s="128">
        <v>2066</v>
      </c>
      <c r="E236" s="128">
        <v>1870</v>
      </c>
      <c r="F236" s="128">
        <v>832</v>
      </c>
      <c r="G236" s="128">
        <v>2215</v>
      </c>
      <c r="H236" s="128">
        <v>412</v>
      </c>
      <c r="I236" s="128">
        <v>477</v>
      </c>
      <c r="J236" s="128">
        <v>2359</v>
      </c>
      <c r="K236" s="128">
        <v>1562</v>
      </c>
      <c r="L236" s="128">
        <v>834</v>
      </c>
      <c r="M236" s="128">
        <v>3936</v>
      </c>
      <c r="N236" s="128">
        <v>229</v>
      </c>
      <c r="O236" s="128">
        <v>1869</v>
      </c>
      <c r="P236" s="128">
        <v>398</v>
      </c>
      <c r="Q236" s="128">
        <v>291</v>
      </c>
      <c r="R236" s="128">
        <v>851</v>
      </c>
      <c r="S236" s="128">
        <v>1539</v>
      </c>
      <c r="T236" s="128">
        <v>252</v>
      </c>
      <c r="U236" s="128">
        <v>579</v>
      </c>
      <c r="V236" s="128">
        <v>7857</v>
      </c>
      <c r="W236" s="128">
        <v>98</v>
      </c>
      <c r="X236" s="128">
        <v>24</v>
      </c>
      <c r="Y236" s="128">
        <v>24</v>
      </c>
      <c r="Z236" s="128">
        <v>640</v>
      </c>
      <c r="AA236" s="128">
        <v>92</v>
      </c>
      <c r="AB236" s="128">
        <v>289</v>
      </c>
      <c r="AC236" s="128">
        <v>344</v>
      </c>
      <c r="AD236" s="128">
        <v>195</v>
      </c>
      <c r="AE236" s="128">
        <v>196</v>
      </c>
      <c r="AF236" s="128">
        <v>89</v>
      </c>
      <c r="AG236" s="128">
        <v>935</v>
      </c>
      <c r="AH236" s="128">
        <v>37</v>
      </c>
      <c r="AI236" s="128">
        <v>332</v>
      </c>
      <c r="AJ236" s="128">
        <v>543</v>
      </c>
      <c r="AK236" s="128">
        <v>231</v>
      </c>
      <c r="AL236" s="128">
        <v>2484</v>
      </c>
      <c r="AM236" s="128">
        <v>604</v>
      </c>
      <c r="AN236" s="128">
        <v>146</v>
      </c>
      <c r="AO236" s="128">
        <v>3936</v>
      </c>
      <c r="AP236" s="128">
        <v>204</v>
      </c>
      <c r="AQ236" s="128">
        <v>0</v>
      </c>
      <c r="AR236" s="128">
        <v>0</v>
      </c>
      <c r="AS236" s="128">
        <v>95</v>
      </c>
      <c r="AT236" s="128">
        <v>3490</v>
      </c>
      <c r="AU236" s="128">
        <v>0</v>
      </c>
      <c r="AV236" s="128">
        <v>3785</v>
      </c>
    </row>
    <row r="237" spans="1:48" ht="16.8">
      <c r="A237" s="129" t="s">
        <v>864</v>
      </c>
      <c r="B237" s="128">
        <v>685</v>
      </c>
      <c r="C237" s="128">
        <v>554</v>
      </c>
      <c r="D237" s="128">
        <v>376</v>
      </c>
      <c r="E237" s="128">
        <v>309</v>
      </c>
      <c r="F237" s="128">
        <v>139</v>
      </c>
      <c r="G237" s="128">
        <v>351</v>
      </c>
      <c r="H237" s="128">
        <v>90</v>
      </c>
      <c r="I237" s="128">
        <v>105</v>
      </c>
      <c r="J237" s="128">
        <v>459</v>
      </c>
      <c r="K237" s="128">
        <v>268</v>
      </c>
      <c r="L237" s="128">
        <v>141</v>
      </c>
      <c r="M237" s="128">
        <v>685</v>
      </c>
      <c r="N237" s="128">
        <v>35</v>
      </c>
      <c r="O237" s="128">
        <v>231</v>
      </c>
      <c r="P237" s="128">
        <v>45</v>
      </c>
      <c r="Q237" s="128">
        <v>38</v>
      </c>
      <c r="R237" s="128">
        <v>125</v>
      </c>
      <c r="S237" s="128">
        <v>299</v>
      </c>
      <c r="T237" s="128">
        <v>63</v>
      </c>
      <c r="U237" s="128">
        <v>103</v>
      </c>
      <c r="V237" s="128">
        <v>1412</v>
      </c>
      <c r="W237" s="128">
        <v>45</v>
      </c>
      <c r="X237" s="128">
        <v>3</v>
      </c>
      <c r="Y237" s="128">
        <v>4</v>
      </c>
      <c r="Z237" s="128">
        <v>98</v>
      </c>
      <c r="AA237" s="128">
        <v>17</v>
      </c>
      <c r="AB237" s="128">
        <v>60</v>
      </c>
      <c r="AC237" s="128">
        <v>66</v>
      </c>
      <c r="AD237" s="128">
        <v>41</v>
      </c>
      <c r="AE237" s="128">
        <v>24</v>
      </c>
      <c r="AF237" s="128">
        <v>9</v>
      </c>
      <c r="AG237" s="128">
        <v>188</v>
      </c>
      <c r="AH237" s="128">
        <v>4</v>
      </c>
      <c r="AI237" s="128">
        <v>42</v>
      </c>
      <c r="AJ237" s="128">
        <v>52</v>
      </c>
      <c r="AK237" s="128">
        <v>21</v>
      </c>
      <c r="AL237" s="128">
        <v>481</v>
      </c>
      <c r="AM237" s="128">
        <v>89</v>
      </c>
      <c r="AN237" s="128">
        <v>40</v>
      </c>
      <c r="AO237" s="128">
        <v>685</v>
      </c>
      <c r="AP237" s="128">
        <v>40</v>
      </c>
      <c r="AQ237" s="128">
        <v>0</v>
      </c>
      <c r="AR237" s="128">
        <v>0</v>
      </c>
      <c r="AS237" s="128">
        <v>14</v>
      </c>
      <c r="AT237" s="128">
        <v>612</v>
      </c>
      <c r="AU237" s="128">
        <v>0</v>
      </c>
      <c r="AV237" s="128">
        <v>661</v>
      </c>
    </row>
    <row r="238" spans="1:48" ht="16.8">
      <c r="A238" s="129"/>
      <c r="B238" s="128">
        <v>1842</v>
      </c>
      <c r="C238" s="128">
        <v>1419</v>
      </c>
      <c r="D238" s="128">
        <v>949</v>
      </c>
      <c r="E238" s="128">
        <v>893</v>
      </c>
      <c r="F238" s="128">
        <v>347</v>
      </c>
      <c r="G238" s="128">
        <v>1050</v>
      </c>
      <c r="H238" s="128">
        <v>226</v>
      </c>
      <c r="I238" s="128">
        <v>219</v>
      </c>
      <c r="J238" s="128">
        <v>1251</v>
      </c>
      <c r="K238" s="128">
        <v>566</v>
      </c>
      <c r="L238" s="128">
        <v>328</v>
      </c>
      <c r="M238" s="128">
        <v>1842</v>
      </c>
      <c r="N238" s="128">
        <v>131</v>
      </c>
      <c r="O238" s="128">
        <v>509</v>
      </c>
      <c r="P238" s="128">
        <v>143</v>
      </c>
      <c r="Q238" s="128">
        <v>146</v>
      </c>
      <c r="R238" s="128">
        <v>380</v>
      </c>
      <c r="S238" s="128">
        <v>686</v>
      </c>
      <c r="T238" s="128">
        <v>136</v>
      </c>
      <c r="U238" s="128">
        <v>334</v>
      </c>
      <c r="V238" s="128">
        <v>3659</v>
      </c>
      <c r="W238" s="128">
        <v>66</v>
      </c>
      <c r="X238" s="128">
        <v>19</v>
      </c>
      <c r="Y238" s="128">
        <v>12</v>
      </c>
      <c r="Z238" s="128">
        <v>289</v>
      </c>
      <c r="AA238" s="128">
        <v>27</v>
      </c>
      <c r="AB238" s="128">
        <v>113</v>
      </c>
      <c r="AC238" s="128">
        <v>144</v>
      </c>
      <c r="AD238" s="128">
        <v>202</v>
      </c>
      <c r="AE238" s="128">
        <v>79</v>
      </c>
      <c r="AF238" s="128">
        <v>49</v>
      </c>
      <c r="AG238" s="128">
        <v>371</v>
      </c>
      <c r="AH238" s="128">
        <v>13</v>
      </c>
      <c r="AI238" s="128">
        <v>178</v>
      </c>
      <c r="AJ238" s="128">
        <v>240</v>
      </c>
      <c r="AK238" s="128">
        <v>297</v>
      </c>
      <c r="AL238" s="128">
        <v>604</v>
      </c>
      <c r="AM238" s="128">
        <v>436</v>
      </c>
      <c r="AN238" s="128">
        <v>88</v>
      </c>
      <c r="AO238" s="128">
        <v>1842</v>
      </c>
      <c r="AP238" s="128">
        <v>107</v>
      </c>
      <c r="AQ238" s="128">
        <v>0</v>
      </c>
      <c r="AR238" s="128">
        <v>0</v>
      </c>
      <c r="AS238" s="128">
        <v>63</v>
      </c>
      <c r="AT238" s="128">
        <v>1605</v>
      </c>
      <c r="AU238" s="128">
        <v>0</v>
      </c>
      <c r="AV238" s="128">
        <v>1759</v>
      </c>
    </row>
    <row r="239" spans="1:48" ht="16.8">
      <c r="A239" s="129" t="s">
        <v>969</v>
      </c>
      <c r="B239" s="128">
        <v>6931</v>
      </c>
      <c r="C239" s="128">
        <v>5420</v>
      </c>
      <c r="D239" s="128">
        <v>3601</v>
      </c>
      <c r="E239" s="128">
        <v>3330</v>
      </c>
      <c r="F239" s="128">
        <v>1399</v>
      </c>
      <c r="G239" s="128">
        <v>3804</v>
      </c>
      <c r="H239" s="128">
        <v>875</v>
      </c>
      <c r="I239" s="128">
        <v>853</v>
      </c>
      <c r="J239" s="128">
        <v>4245</v>
      </c>
      <c r="K239" s="128">
        <v>2613</v>
      </c>
      <c r="L239" s="128">
        <v>1413</v>
      </c>
      <c r="M239" s="128">
        <v>6931</v>
      </c>
      <c r="N239" s="128">
        <v>802</v>
      </c>
      <c r="O239" s="128">
        <v>1252</v>
      </c>
      <c r="P239" s="128">
        <v>923</v>
      </c>
      <c r="Q239" s="128">
        <v>535</v>
      </c>
      <c r="R239" s="128">
        <v>1157</v>
      </c>
      <c r="S239" s="128">
        <v>2478</v>
      </c>
      <c r="T239" s="128">
        <v>475</v>
      </c>
      <c r="U239" s="128">
        <v>1309</v>
      </c>
      <c r="V239" s="128">
        <v>13789</v>
      </c>
      <c r="W239" s="128">
        <v>475</v>
      </c>
      <c r="X239" s="128">
        <v>91</v>
      </c>
      <c r="Y239" s="128">
        <v>39</v>
      </c>
      <c r="Z239" s="128">
        <v>1014</v>
      </c>
      <c r="AA239" s="128">
        <v>146</v>
      </c>
      <c r="AB239" s="128">
        <v>444</v>
      </c>
      <c r="AC239" s="128">
        <v>617</v>
      </c>
      <c r="AD239" s="128">
        <v>438</v>
      </c>
      <c r="AE239" s="128">
        <v>263</v>
      </c>
      <c r="AF239" s="128">
        <v>154</v>
      </c>
      <c r="AG239" s="128">
        <v>1601</v>
      </c>
      <c r="AH239" s="128">
        <v>102</v>
      </c>
      <c r="AI239" s="128">
        <v>644</v>
      </c>
      <c r="AJ239" s="128">
        <v>699</v>
      </c>
      <c r="AK239" s="128">
        <v>349</v>
      </c>
      <c r="AL239" s="128">
        <v>4383</v>
      </c>
      <c r="AM239" s="128">
        <v>902</v>
      </c>
      <c r="AN239" s="128">
        <v>305</v>
      </c>
      <c r="AO239" s="128">
        <v>6931</v>
      </c>
      <c r="AP239" s="128">
        <v>416</v>
      </c>
      <c r="AQ239" s="128">
        <v>0</v>
      </c>
      <c r="AR239" s="128">
        <v>0</v>
      </c>
      <c r="AS239" s="128">
        <v>242</v>
      </c>
      <c r="AT239" s="128">
        <v>5996</v>
      </c>
      <c r="AU239" s="128">
        <v>0</v>
      </c>
      <c r="AV239" s="128">
        <v>6569</v>
      </c>
    </row>
    <row r="240" spans="1:48" ht="16.8">
      <c r="A240" s="129" t="s">
        <v>970</v>
      </c>
      <c r="B240" s="128">
        <v>4887</v>
      </c>
      <c r="C240" s="128">
        <v>3806</v>
      </c>
      <c r="D240" s="128">
        <v>2460</v>
      </c>
      <c r="E240" s="128">
        <v>2427</v>
      </c>
      <c r="F240" s="128">
        <v>1103</v>
      </c>
      <c r="G240" s="128">
        <v>2752</v>
      </c>
      <c r="H240" s="128">
        <v>518</v>
      </c>
      <c r="I240" s="128">
        <v>514</v>
      </c>
      <c r="J240" s="128">
        <v>3431</v>
      </c>
      <c r="K240" s="128">
        <v>1417</v>
      </c>
      <c r="L240" s="128">
        <v>772</v>
      </c>
      <c r="M240" s="128">
        <v>4887</v>
      </c>
      <c r="N240" s="128">
        <v>309</v>
      </c>
      <c r="O240" s="128">
        <v>1095</v>
      </c>
      <c r="P240" s="128">
        <v>477</v>
      </c>
      <c r="Q240" s="128">
        <v>414</v>
      </c>
      <c r="R240" s="128">
        <v>976</v>
      </c>
      <c r="S240" s="128">
        <v>1795</v>
      </c>
      <c r="T240" s="128">
        <v>367</v>
      </c>
      <c r="U240" s="128">
        <v>769</v>
      </c>
      <c r="V240" s="128">
        <v>9735</v>
      </c>
      <c r="W240" s="128">
        <v>250</v>
      </c>
      <c r="X240" s="128">
        <v>30</v>
      </c>
      <c r="Y240" s="128">
        <v>32</v>
      </c>
      <c r="Z240" s="128">
        <v>746</v>
      </c>
      <c r="AA240" s="128">
        <v>114</v>
      </c>
      <c r="AB240" s="128">
        <v>327</v>
      </c>
      <c r="AC240" s="128">
        <v>360</v>
      </c>
      <c r="AD240" s="128">
        <v>459</v>
      </c>
      <c r="AE240" s="128">
        <v>213</v>
      </c>
      <c r="AF240" s="128">
        <v>99</v>
      </c>
      <c r="AG240" s="128">
        <v>965</v>
      </c>
      <c r="AH240" s="128">
        <v>47</v>
      </c>
      <c r="AI240" s="128">
        <v>466</v>
      </c>
      <c r="AJ240" s="128">
        <v>566</v>
      </c>
      <c r="AK240" s="128">
        <v>140</v>
      </c>
      <c r="AL240" s="128">
        <v>2383</v>
      </c>
      <c r="AM240" s="128">
        <v>994</v>
      </c>
      <c r="AN240" s="128">
        <v>379</v>
      </c>
      <c r="AO240" s="128">
        <v>4887</v>
      </c>
      <c r="AP240" s="128">
        <v>289</v>
      </c>
      <c r="AQ240" s="128">
        <v>0</v>
      </c>
      <c r="AR240" s="128">
        <v>0</v>
      </c>
      <c r="AS240" s="128">
        <v>172</v>
      </c>
      <c r="AT240" s="128">
        <v>4229</v>
      </c>
      <c r="AU240" s="128">
        <v>0</v>
      </c>
      <c r="AV240" s="128">
        <v>4632</v>
      </c>
    </row>
    <row r="241" spans="1:48" ht="16.8">
      <c r="A241" s="129" t="s">
        <v>971</v>
      </c>
      <c r="B241" s="128">
        <v>2643</v>
      </c>
      <c r="C241" s="128">
        <v>1994</v>
      </c>
      <c r="D241" s="128">
        <v>1416</v>
      </c>
      <c r="E241" s="128">
        <v>1227</v>
      </c>
      <c r="F241" s="128">
        <v>630</v>
      </c>
      <c r="G241" s="128">
        <v>1442</v>
      </c>
      <c r="H241" s="128">
        <v>295</v>
      </c>
      <c r="I241" s="128">
        <v>276</v>
      </c>
      <c r="J241" s="128">
        <v>2277</v>
      </c>
      <c r="K241" s="128">
        <v>315</v>
      </c>
      <c r="L241" s="128">
        <v>150</v>
      </c>
      <c r="M241" s="128">
        <v>2643</v>
      </c>
      <c r="N241" s="128">
        <v>287</v>
      </c>
      <c r="O241" s="128">
        <v>347</v>
      </c>
      <c r="P241" s="128">
        <v>317</v>
      </c>
      <c r="Q241" s="128">
        <v>253</v>
      </c>
      <c r="R241" s="128">
        <v>500</v>
      </c>
      <c r="S241" s="128">
        <v>1036</v>
      </c>
      <c r="T241" s="128">
        <v>163</v>
      </c>
      <c r="U241" s="128">
        <v>328</v>
      </c>
      <c r="V241" s="128">
        <v>5235</v>
      </c>
      <c r="W241" s="128">
        <v>187</v>
      </c>
      <c r="X241" s="128">
        <v>36</v>
      </c>
      <c r="Y241" s="128">
        <v>15</v>
      </c>
      <c r="Z241" s="128">
        <v>406</v>
      </c>
      <c r="AA241" s="128">
        <v>74</v>
      </c>
      <c r="AB241" s="128">
        <v>166</v>
      </c>
      <c r="AC241" s="128">
        <v>199</v>
      </c>
      <c r="AD241" s="128">
        <v>206</v>
      </c>
      <c r="AE241" s="128">
        <v>122</v>
      </c>
      <c r="AF241" s="128">
        <v>53</v>
      </c>
      <c r="AG241" s="128">
        <v>553</v>
      </c>
      <c r="AH241" s="128">
        <v>33</v>
      </c>
      <c r="AI241" s="128">
        <v>217</v>
      </c>
      <c r="AJ241" s="128">
        <v>259</v>
      </c>
      <c r="AK241" s="128">
        <v>36</v>
      </c>
      <c r="AL241" s="128">
        <v>649</v>
      </c>
      <c r="AM241" s="128">
        <v>269</v>
      </c>
      <c r="AN241" s="128">
        <v>93</v>
      </c>
      <c r="AO241" s="128">
        <v>2643</v>
      </c>
      <c r="AP241" s="128">
        <v>186</v>
      </c>
      <c r="AQ241" s="128">
        <v>0</v>
      </c>
      <c r="AR241" s="128">
        <v>1</v>
      </c>
      <c r="AS241" s="128">
        <v>97</v>
      </c>
      <c r="AT241" s="128">
        <v>2230</v>
      </c>
      <c r="AU241" s="128">
        <v>0</v>
      </c>
      <c r="AV241" s="128">
        <v>2464</v>
      </c>
    </row>
    <row r="242" spans="1:48" ht="16.8">
      <c r="A242" s="129" t="s">
        <v>972</v>
      </c>
      <c r="B242" s="128">
        <v>2605</v>
      </c>
      <c r="C242" s="128">
        <v>2120</v>
      </c>
      <c r="D242" s="128">
        <v>1412</v>
      </c>
      <c r="E242" s="128">
        <v>1193</v>
      </c>
      <c r="F242" s="128">
        <v>617</v>
      </c>
      <c r="G242" s="128">
        <v>1389</v>
      </c>
      <c r="H242" s="128">
        <v>286</v>
      </c>
      <c r="I242" s="128">
        <v>313</v>
      </c>
      <c r="J242" s="128">
        <v>1826</v>
      </c>
      <c r="K242" s="128">
        <v>783</v>
      </c>
      <c r="L242" s="128">
        <v>392</v>
      </c>
      <c r="M242" s="128">
        <v>2605</v>
      </c>
      <c r="N242" s="128">
        <v>263</v>
      </c>
      <c r="O242" s="128">
        <v>614</v>
      </c>
      <c r="P242" s="128">
        <v>214</v>
      </c>
      <c r="Q242" s="128">
        <v>161</v>
      </c>
      <c r="R242" s="128">
        <v>453</v>
      </c>
      <c r="S242" s="128">
        <v>1115</v>
      </c>
      <c r="T242" s="128">
        <v>188</v>
      </c>
      <c r="U242" s="128">
        <v>452</v>
      </c>
      <c r="V242" s="128">
        <v>5214</v>
      </c>
      <c r="W242" s="128">
        <v>227</v>
      </c>
      <c r="X242" s="128">
        <v>20</v>
      </c>
      <c r="Y242" s="128">
        <v>6</v>
      </c>
      <c r="Z242" s="128">
        <v>347</v>
      </c>
      <c r="AA242" s="128">
        <v>56</v>
      </c>
      <c r="AB242" s="128">
        <v>151</v>
      </c>
      <c r="AC242" s="128">
        <v>178</v>
      </c>
      <c r="AD242" s="128">
        <v>253</v>
      </c>
      <c r="AE242" s="128">
        <v>105</v>
      </c>
      <c r="AF242" s="128">
        <v>72</v>
      </c>
      <c r="AG242" s="128">
        <v>597</v>
      </c>
      <c r="AH242" s="128">
        <v>24</v>
      </c>
      <c r="AI242" s="128">
        <v>212</v>
      </c>
      <c r="AJ242" s="128">
        <v>266</v>
      </c>
      <c r="AK242" s="128">
        <v>67</v>
      </c>
      <c r="AL242" s="128">
        <v>1547</v>
      </c>
      <c r="AM242" s="128">
        <v>184</v>
      </c>
      <c r="AN242" s="128">
        <v>165</v>
      </c>
      <c r="AO242" s="128">
        <v>2605</v>
      </c>
      <c r="AP242" s="128">
        <v>170</v>
      </c>
      <c r="AQ242" s="128">
        <v>0</v>
      </c>
      <c r="AR242" s="128">
        <v>0</v>
      </c>
      <c r="AS242" s="128">
        <v>93</v>
      </c>
      <c r="AT242" s="128">
        <v>2223</v>
      </c>
      <c r="AU242" s="128">
        <v>0</v>
      </c>
      <c r="AV242" s="128">
        <v>2483</v>
      </c>
    </row>
    <row r="243" spans="1:48" ht="16.8">
      <c r="A243" s="129" t="s">
        <v>973</v>
      </c>
      <c r="B243" s="128">
        <v>16702</v>
      </c>
      <c r="C243" s="128">
        <v>13573</v>
      </c>
      <c r="D243" s="128">
        <v>8778</v>
      </c>
      <c r="E243" s="128">
        <v>7924</v>
      </c>
      <c r="F243" s="128">
        <v>3771</v>
      </c>
      <c r="G243" s="128">
        <v>9450</v>
      </c>
      <c r="H243" s="128">
        <v>1726</v>
      </c>
      <c r="I243" s="128">
        <v>1755</v>
      </c>
      <c r="J243" s="128">
        <v>10298</v>
      </c>
      <c r="K243" s="128">
        <v>6337</v>
      </c>
      <c r="L243" s="128">
        <v>3396</v>
      </c>
      <c r="M243" s="128">
        <v>16702</v>
      </c>
      <c r="N243" s="128">
        <v>1044</v>
      </c>
      <c r="O243" s="128">
        <v>4419</v>
      </c>
      <c r="P243" s="128">
        <v>1897</v>
      </c>
      <c r="Q243" s="128">
        <v>1345</v>
      </c>
      <c r="R243" s="128">
        <v>3484</v>
      </c>
      <c r="S243" s="128">
        <v>6237</v>
      </c>
      <c r="T243" s="128">
        <v>1140</v>
      </c>
      <c r="U243" s="128">
        <v>2458</v>
      </c>
      <c r="V243" s="128">
        <v>33337</v>
      </c>
      <c r="W243" s="128">
        <v>730</v>
      </c>
      <c r="X243" s="128">
        <v>128</v>
      </c>
      <c r="Y243" s="128">
        <v>105</v>
      </c>
      <c r="Z243" s="128">
        <v>2551</v>
      </c>
      <c r="AA243" s="128">
        <v>367</v>
      </c>
      <c r="AB243" s="128">
        <v>1269</v>
      </c>
      <c r="AC243" s="128">
        <v>1460</v>
      </c>
      <c r="AD243" s="128">
        <v>959</v>
      </c>
      <c r="AE243" s="128">
        <v>750</v>
      </c>
      <c r="AF243" s="128">
        <v>308</v>
      </c>
      <c r="AG243" s="128">
        <v>3860</v>
      </c>
      <c r="AH243" s="128">
        <v>181</v>
      </c>
      <c r="AI243" s="128">
        <v>1526</v>
      </c>
      <c r="AJ243" s="128">
        <v>2010</v>
      </c>
      <c r="AK243" s="128">
        <v>916</v>
      </c>
      <c r="AL243" s="128">
        <v>10990</v>
      </c>
      <c r="AM243" s="128">
        <v>2263</v>
      </c>
      <c r="AN243" s="128">
        <v>753</v>
      </c>
      <c r="AO243" s="128">
        <v>16702</v>
      </c>
      <c r="AP243" s="128">
        <v>931</v>
      </c>
      <c r="AQ243" s="128">
        <v>1</v>
      </c>
      <c r="AR243" s="128">
        <v>1</v>
      </c>
      <c r="AS243" s="128">
        <v>491</v>
      </c>
      <c r="AT243" s="128">
        <v>14678</v>
      </c>
      <c r="AU243" s="128">
        <v>0</v>
      </c>
      <c r="AV243" s="128">
        <v>15972</v>
      </c>
    </row>
    <row r="244" spans="1:48" ht="16.8">
      <c r="A244" s="129"/>
      <c r="B244" s="128">
        <v>1842</v>
      </c>
      <c r="C244" s="128">
        <v>1419</v>
      </c>
      <c r="D244" s="128">
        <v>949</v>
      </c>
      <c r="E244" s="128">
        <v>893</v>
      </c>
      <c r="F244" s="128">
        <v>347</v>
      </c>
      <c r="G244" s="128">
        <v>1050</v>
      </c>
      <c r="H244" s="128">
        <v>226</v>
      </c>
      <c r="I244" s="128">
        <v>219</v>
      </c>
      <c r="J244" s="128">
        <v>1251</v>
      </c>
      <c r="K244" s="128">
        <v>566</v>
      </c>
      <c r="L244" s="128">
        <v>328</v>
      </c>
      <c r="M244" s="128">
        <v>1842</v>
      </c>
      <c r="N244" s="128">
        <v>131</v>
      </c>
      <c r="O244" s="128">
        <v>509</v>
      </c>
      <c r="P244" s="128">
        <v>143</v>
      </c>
      <c r="Q244" s="128">
        <v>146</v>
      </c>
      <c r="R244" s="128">
        <v>380</v>
      </c>
      <c r="S244" s="128">
        <v>686</v>
      </c>
      <c r="T244" s="128">
        <v>136</v>
      </c>
      <c r="U244" s="128">
        <v>334</v>
      </c>
      <c r="V244" s="128">
        <v>3659</v>
      </c>
      <c r="W244" s="128">
        <v>66</v>
      </c>
      <c r="X244" s="128">
        <v>19</v>
      </c>
      <c r="Y244" s="128">
        <v>12</v>
      </c>
      <c r="Z244" s="128">
        <v>289</v>
      </c>
      <c r="AA244" s="128">
        <v>27</v>
      </c>
      <c r="AB244" s="128">
        <v>113</v>
      </c>
      <c r="AC244" s="128">
        <v>144</v>
      </c>
      <c r="AD244" s="128">
        <v>202</v>
      </c>
      <c r="AE244" s="128">
        <v>79</v>
      </c>
      <c r="AF244" s="128">
        <v>49</v>
      </c>
      <c r="AG244" s="128">
        <v>371</v>
      </c>
      <c r="AH244" s="128">
        <v>13</v>
      </c>
      <c r="AI244" s="128">
        <v>178</v>
      </c>
      <c r="AJ244" s="128">
        <v>240</v>
      </c>
      <c r="AK244" s="128">
        <v>297</v>
      </c>
      <c r="AL244" s="128">
        <v>604</v>
      </c>
      <c r="AM244" s="128">
        <v>436</v>
      </c>
      <c r="AN244" s="128">
        <v>88</v>
      </c>
      <c r="AO244" s="128">
        <v>1842</v>
      </c>
      <c r="AP244" s="128">
        <v>107</v>
      </c>
      <c r="AQ244" s="128">
        <v>0</v>
      </c>
      <c r="AR244" s="128">
        <v>0</v>
      </c>
      <c r="AS244" s="128">
        <v>63</v>
      </c>
      <c r="AT244" s="128">
        <v>1605</v>
      </c>
      <c r="AU244" s="128">
        <v>0</v>
      </c>
      <c r="AV244" s="128">
        <v>1759</v>
      </c>
    </row>
    <row r="245" spans="1:48" ht="16.8">
      <c r="A245" s="129" t="s">
        <v>974</v>
      </c>
      <c r="B245" s="128">
        <v>33768</v>
      </c>
      <c r="C245" s="128">
        <v>26913</v>
      </c>
      <c r="D245" s="128">
        <v>17667</v>
      </c>
      <c r="E245" s="128">
        <v>16101</v>
      </c>
      <c r="F245" s="128">
        <v>7520</v>
      </c>
      <c r="G245" s="128">
        <v>18837</v>
      </c>
      <c r="H245" s="128">
        <v>3700</v>
      </c>
      <c r="I245" s="128">
        <v>3711</v>
      </c>
      <c r="J245" s="128">
        <v>22077</v>
      </c>
      <c r="K245" s="128">
        <v>11465</v>
      </c>
      <c r="L245" s="128">
        <v>6123</v>
      </c>
      <c r="M245" s="128">
        <v>33768</v>
      </c>
      <c r="N245" s="128">
        <v>2705</v>
      </c>
      <c r="O245" s="128">
        <v>7727</v>
      </c>
      <c r="P245" s="128">
        <v>3828</v>
      </c>
      <c r="Q245" s="128">
        <v>2708</v>
      </c>
      <c r="R245" s="128">
        <v>6570</v>
      </c>
      <c r="S245" s="128">
        <v>12661</v>
      </c>
      <c r="T245" s="128">
        <v>2333</v>
      </c>
      <c r="U245" s="128">
        <v>5316</v>
      </c>
      <c r="V245" s="128">
        <v>67310</v>
      </c>
      <c r="W245" s="128">
        <v>1869</v>
      </c>
      <c r="X245" s="128">
        <v>305</v>
      </c>
      <c r="Y245" s="128">
        <v>197</v>
      </c>
      <c r="Z245" s="128">
        <v>5064</v>
      </c>
      <c r="AA245" s="128">
        <v>757</v>
      </c>
      <c r="AB245" s="128">
        <v>2357</v>
      </c>
      <c r="AC245" s="128">
        <v>2814</v>
      </c>
      <c r="AD245" s="128">
        <v>2315</v>
      </c>
      <c r="AE245" s="128">
        <v>1453</v>
      </c>
      <c r="AF245" s="128">
        <v>686</v>
      </c>
      <c r="AG245" s="128">
        <v>7576</v>
      </c>
      <c r="AH245" s="128">
        <v>387</v>
      </c>
      <c r="AI245" s="128">
        <v>3065</v>
      </c>
      <c r="AJ245" s="128">
        <v>3800</v>
      </c>
      <c r="AK245" s="128">
        <v>1508</v>
      </c>
      <c r="AL245" s="128">
        <v>19952</v>
      </c>
      <c r="AM245" s="128">
        <v>4612</v>
      </c>
      <c r="AN245" s="128">
        <v>1695</v>
      </c>
      <c r="AO245" s="128">
        <v>33768</v>
      </c>
      <c r="AP245" s="128">
        <v>1992</v>
      </c>
      <c r="AQ245" s="128">
        <v>1</v>
      </c>
      <c r="AR245" s="128">
        <v>2</v>
      </c>
      <c r="AS245" s="128">
        <v>1095</v>
      </c>
      <c r="AT245" s="128">
        <v>29356</v>
      </c>
      <c r="AU245" s="128">
        <v>0</v>
      </c>
      <c r="AV245" s="128">
        <v>32120</v>
      </c>
    </row>
    <row r="246" spans="1:48" ht="16.8">
      <c r="A246" s="129" t="s">
        <v>1145</v>
      </c>
      <c r="B246" s="128">
        <v>1539</v>
      </c>
      <c r="C246" s="128">
        <v>1199</v>
      </c>
      <c r="D246" s="128">
        <v>797</v>
      </c>
      <c r="E246" s="128">
        <v>742</v>
      </c>
      <c r="F246" s="128">
        <v>288</v>
      </c>
      <c r="G246" s="128">
        <v>862</v>
      </c>
      <c r="H246" s="128">
        <v>195</v>
      </c>
      <c r="I246" s="128">
        <v>194</v>
      </c>
      <c r="J246" s="128">
        <v>852</v>
      </c>
      <c r="K246" s="128">
        <v>651</v>
      </c>
      <c r="L246" s="128">
        <v>381</v>
      </c>
      <c r="M246" s="128">
        <v>1539</v>
      </c>
      <c r="N246" s="128">
        <v>211</v>
      </c>
      <c r="O246" s="128">
        <v>400</v>
      </c>
      <c r="P246" s="128">
        <v>197</v>
      </c>
      <c r="Q246" s="128">
        <v>101</v>
      </c>
      <c r="R246" s="128">
        <v>244</v>
      </c>
      <c r="S246" s="128">
        <v>546</v>
      </c>
      <c r="T246" s="128">
        <v>101</v>
      </c>
      <c r="U246" s="128">
        <v>342</v>
      </c>
      <c r="V246" s="128">
        <v>3042</v>
      </c>
      <c r="W246" s="128">
        <v>79</v>
      </c>
      <c r="X246" s="128">
        <v>21</v>
      </c>
      <c r="Y246" s="128">
        <v>7</v>
      </c>
      <c r="Z246" s="128">
        <v>227</v>
      </c>
      <c r="AA246" s="128">
        <v>24</v>
      </c>
      <c r="AB246" s="128">
        <v>113</v>
      </c>
      <c r="AC246" s="128">
        <v>144</v>
      </c>
      <c r="AD246" s="128">
        <v>94</v>
      </c>
      <c r="AE246" s="128">
        <v>58</v>
      </c>
      <c r="AF246" s="128">
        <v>30</v>
      </c>
      <c r="AG246" s="128">
        <v>385</v>
      </c>
      <c r="AH246" s="128">
        <v>27</v>
      </c>
      <c r="AI246" s="128">
        <v>129</v>
      </c>
      <c r="AJ246" s="128">
        <v>168</v>
      </c>
      <c r="AK246" s="128">
        <v>68</v>
      </c>
      <c r="AL246" s="128">
        <v>1085</v>
      </c>
      <c r="AM246" s="128">
        <v>151</v>
      </c>
      <c r="AN246" s="128">
        <v>47</v>
      </c>
      <c r="AO246" s="128">
        <v>1539</v>
      </c>
      <c r="AP246" s="128">
        <v>93</v>
      </c>
      <c r="AQ246" s="128">
        <v>0</v>
      </c>
      <c r="AR246" s="128">
        <v>0</v>
      </c>
      <c r="AS246" s="128">
        <v>50</v>
      </c>
      <c r="AT246" s="128">
        <v>1345</v>
      </c>
      <c r="AU246" s="128">
        <v>0</v>
      </c>
      <c r="AV246" s="128">
        <v>1466</v>
      </c>
    </row>
    <row r="247" spans="1:48" ht="16.8">
      <c r="A247" s="129" t="s">
        <v>1146</v>
      </c>
      <c r="B247" s="128">
        <v>745</v>
      </c>
      <c r="C247" s="128">
        <v>556</v>
      </c>
      <c r="D247" s="128">
        <v>386</v>
      </c>
      <c r="E247" s="128">
        <v>359</v>
      </c>
      <c r="F247" s="128">
        <v>184</v>
      </c>
      <c r="G247" s="128">
        <v>368</v>
      </c>
      <c r="H247" s="128">
        <v>102</v>
      </c>
      <c r="I247" s="128">
        <v>91</v>
      </c>
      <c r="J247" s="128">
        <v>509</v>
      </c>
      <c r="K247" s="128">
        <v>216</v>
      </c>
      <c r="L247" s="128">
        <v>90</v>
      </c>
      <c r="M247" s="128">
        <v>745</v>
      </c>
      <c r="N247" s="128">
        <v>80</v>
      </c>
      <c r="O247" s="128">
        <v>71</v>
      </c>
      <c r="P247" s="128">
        <v>69</v>
      </c>
      <c r="Q247" s="128">
        <v>55</v>
      </c>
      <c r="R247" s="128">
        <v>133</v>
      </c>
      <c r="S247" s="128">
        <v>326</v>
      </c>
      <c r="T247" s="128">
        <v>51</v>
      </c>
      <c r="U247" s="128">
        <v>103</v>
      </c>
      <c r="V247" s="128">
        <v>1470</v>
      </c>
      <c r="W247" s="128">
        <v>65</v>
      </c>
      <c r="X247" s="128">
        <v>3</v>
      </c>
      <c r="Y247" s="128">
        <v>3</v>
      </c>
      <c r="Z247" s="128">
        <v>128</v>
      </c>
      <c r="AA247" s="128">
        <v>11</v>
      </c>
      <c r="AB247" s="128">
        <v>46</v>
      </c>
      <c r="AC247" s="128">
        <v>56</v>
      </c>
      <c r="AD247" s="128">
        <v>53</v>
      </c>
      <c r="AE247" s="128">
        <v>27</v>
      </c>
      <c r="AF247" s="128">
        <v>18</v>
      </c>
      <c r="AG247" s="128">
        <v>175</v>
      </c>
      <c r="AH247" s="128">
        <v>9</v>
      </c>
      <c r="AI247" s="128">
        <v>64</v>
      </c>
      <c r="AJ247" s="128">
        <v>69</v>
      </c>
      <c r="AK247" s="128">
        <v>42</v>
      </c>
      <c r="AL247" s="128">
        <v>419</v>
      </c>
      <c r="AM247" s="128">
        <v>122</v>
      </c>
      <c r="AN247" s="128">
        <v>41</v>
      </c>
      <c r="AO247" s="128">
        <v>745</v>
      </c>
      <c r="AP247" s="128">
        <v>43</v>
      </c>
      <c r="AQ247" s="128">
        <v>0</v>
      </c>
      <c r="AR247" s="128">
        <v>0</v>
      </c>
      <c r="AS247" s="128">
        <v>26</v>
      </c>
      <c r="AT247" s="128">
        <v>638</v>
      </c>
      <c r="AU247" s="128">
        <v>0</v>
      </c>
      <c r="AV247" s="128">
        <v>705</v>
      </c>
    </row>
    <row r="248" spans="1:48" ht="16.8">
      <c r="A248" s="129" t="s">
        <v>1147</v>
      </c>
      <c r="B248" s="128">
        <v>518</v>
      </c>
      <c r="C248" s="128">
        <v>407</v>
      </c>
      <c r="D248" s="128">
        <v>254</v>
      </c>
      <c r="E248" s="128">
        <v>264</v>
      </c>
      <c r="F248" s="128">
        <v>92</v>
      </c>
      <c r="G248" s="128">
        <v>282</v>
      </c>
      <c r="H248" s="128">
        <v>72</v>
      </c>
      <c r="I248" s="128">
        <v>72</v>
      </c>
      <c r="J248" s="128">
        <v>304</v>
      </c>
      <c r="K248" s="128">
        <v>196</v>
      </c>
      <c r="L248" s="128">
        <v>102</v>
      </c>
      <c r="M248" s="128">
        <v>518</v>
      </c>
      <c r="N248" s="128">
        <v>89</v>
      </c>
      <c r="O248" s="128">
        <v>0</v>
      </c>
      <c r="P248" s="128">
        <v>35</v>
      </c>
      <c r="Q248" s="128">
        <v>32</v>
      </c>
      <c r="R248" s="128">
        <v>73</v>
      </c>
      <c r="S248" s="128">
        <v>227</v>
      </c>
      <c r="T248" s="128">
        <v>31</v>
      </c>
      <c r="U248" s="128">
        <v>114</v>
      </c>
      <c r="V248" s="128">
        <v>1018</v>
      </c>
      <c r="W248" s="128">
        <v>55</v>
      </c>
      <c r="X248" s="128">
        <v>5</v>
      </c>
      <c r="Y248" s="128">
        <v>1</v>
      </c>
      <c r="Z248" s="128">
        <v>51</v>
      </c>
      <c r="AA248" s="128">
        <v>13</v>
      </c>
      <c r="AB248" s="128">
        <v>25</v>
      </c>
      <c r="AC248" s="128">
        <v>32</v>
      </c>
      <c r="AD248" s="128">
        <v>61</v>
      </c>
      <c r="AE248" s="128">
        <v>24</v>
      </c>
      <c r="AF248" s="128">
        <v>14</v>
      </c>
      <c r="AG248" s="128">
        <v>130</v>
      </c>
      <c r="AH248" s="128">
        <v>9</v>
      </c>
      <c r="AI248" s="128">
        <v>30</v>
      </c>
      <c r="AJ248" s="128">
        <v>47</v>
      </c>
      <c r="AK248" s="128">
        <v>24</v>
      </c>
      <c r="AL248" s="128">
        <v>345</v>
      </c>
      <c r="AM248" s="128">
        <v>16</v>
      </c>
      <c r="AN248" s="128">
        <v>39</v>
      </c>
      <c r="AO248" s="128">
        <v>518</v>
      </c>
      <c r="AP248" s="128">
        <v>37</v>
      </c>
      <c r="AQ248" s="128">
        <v>0</v>
      </c>
      <c r="AR248" s="128">
        <v>0</v>
      </c>
      <c r="AS248" s="128">
        <v>18</v>
      </c>
      <c r="AT248" s="128">
        <v>441</v>
      </c>
      <c r="AU248" s="128">
        <v>0</v>
      </c>
      <c r="AV248" s="128">
        <v>488</v>
      </c>
    </row>
    <row r="249" spans="1:48" ht="16.8">
      <c r="A249" s="129" t="s">
        <v>1148</v>
      </c>
      <c r="B249" s="128">
        <v>326</v>
      </c>
      <c r="C249" s="128">
        <v>238</v>
      </c>
      <c r="D249" s="128">
        <v>152</v>
      </c>
      <c r="E249" s="128">
        <v>174</v>
      </c>
      <c r="F249" s="128">
        <v>64</v>
      </c>
      <c r="G249" s="128">
        <v>167</v>
      </c>
      <c r="H249" s="128">
        <v>54</v>
      </c>
      <c r="I249" s="128">
        <v>41</v>
      </c>
      <c r="J249" s="128">
        <v>225</v>
      </c>
      <c r="K249" s="128">
        <v>86</v>
      </c>
      <c r="L249" s="128">
        <v>45</v>
      </c>
      <c r="M249" s="128">
        <v>326</v>
      </c>
      <c r="N249" s="128">
        <v>20</v>
      </c>
      <c r="O249" s="128">
        <v>15</v>
      </c>
      <c r="P249" s="128">
        <v>47</v>
      </c>
      <c r="Q249" s="128">
        <v>26</v>
      </c>
      <c r="R249" s="128">
        <v>56</v>
      </c>
      <c r="S249" s="128">
        <v>111</v>
      </c>
      <c r="T249" s="128">
        <v>29</v>
      </c>
      <c r="U249" s="128">
        <v>50</v>
      </c>
      <c r="V249" s="128">
        <v>637</v>
      </c>
      <c r="W249" s="128">
        <v>18</v>
      </c>
      <c r="X249" s="128">
        <v>6</v>
      </c>
      <c r="Y249" s="128">
        <v>4</v>
      </c>
      <c r="Z249" s="128">
        <v>44</v>
      </c>
      <c r="AA249" s="128">
        <v>16</v>
      </c>
      <c r="AB249" s="128">
        <v>17</v>
      </c>
      <c r="AC249" s="128">
        <v>48</v>
      </c>
      <c r="AD249" s="128">
        <v>8</v>
      </c>
      <c r="AE249" s="128">
        <v>6</v>
      </c>
      <c r="AF249" s="128">
        <v>5</v>
      </c>
      <c r="AG249" s="128">
        <v>71</v>
      </c>
      <c r="AH249" s="128">
        <v>5</v>
      </c>
      <c r="AI249" s="128">
        <v>32</v>
      </c>
      <c r="AJ249" s="128">
        <v>27</v>
      </c>
      <c r="AK249" s="128">
        <v>1</v>
      </c>
      <c r="AL249" s="128">
        <v>181</v>
      </c>
      <c r="AM249" s="128">
        <v>54</v>
      </c>
      <c r="AN249" s="128">
        <v>21</v>
      </c>
      <c r="AO249" s="128">
        <v>326</v>
      </c>
      <c r="AP249" s="128">
        <v>24</v>
      </c>
      <c r="AQ249" s="128">
        <v>0</v>
      </c>
      <c r="AR249" s="128">
        <v>0</v>
      </c>
      <c r="AS249" s="128">
        <v>12</v>
      </c>
      <c r="AT249" s="128">
        <v>279</v>
      </c>
      <c r="AU249" s="128">
        <v>0</v>
      </c>
      <c r="AV249" s="128">
        <v>303</v>
      </c>
    </row>
    <row r="250" spans="1:48" ht="16.8">
      <c r="A250" s="129" t="s">
        <v>1149</v>
      </c>
      <c r="B250" s="128">
        <v>371</v>
      </c>
      <c r="C250" s="128">
        <v>286</v>
      </c>
      <c r="D250" s="128">
        <v>179</v>
      </c>
      <c r="E250" s="128">
        <v>192</v>
      </c>
      <c r="F250" s="128">
        <v>78</v>
      </c>
      <c r="G250" s="128">
        <v>204</v>
      </c>
      <c r="H250" s="128">
        <v>46</v>
      </c>
      <c r="I250" s="128">
        <v>43</v>
      </c>
      <c r="J250" s="128">
        <v>235</v>
      </c>
      <c r="K250" s="128">
        <v>130</v>
      </c>
      <c r="L250" s="128">
        <v>61</v>
      </c>
      <c r="M250" s="128">
        <v>371</v>
      </c>
      <c r="N250" s="128">
        <v>34</v>
      </c>
      <c r="O250" s="128">
        <v>0</v>
      </c>
      <c r="P250" s="128">
        <v>35</v>
      </c>
      <c r="Q250" s="128">
        <v>27</v>
      </c>
      <c r="R250" s="128">
        <v>59</v>
      </c>
      <c r="S250" s="128">
        <v>138</v>
      </c>
      <c r="T250" s="128">
        <v>30</v>
      </c>
      <c r="U250" s="128">
        <v>80</v>
      </c>
      <c r="V250" s="128">
        <v>736</v>
      </c>
      <c r="W250" s="128">
        <v>49</v>
      </c>
      <c r="X250" s="128">
        <v>4</v>
      </c>
      <c r="Y250" s="128">
        <v>1</v>
      </c>
      <c r="Z250" s="128">
        <v>52</v>
      </c>
      <c r="AA250" s="128">
        <v>4</v>
      </c>
      <c r="AB250" s="128">
        <v>21</v>
      </c>
      <c r="AC250" s="128">
        <v>20</v>
      </c>
      <c r="AD250" s="128">
        <v>41</v>
      </c>
      <c r="AE250" s="128">
        <v>12</v>
      </c>
      <c r="AF250" s="128">
        <v>6</v>
      </c>
      <c r="AG250" s="128">
        <v>84</v>
      </c>
      <c r="AH250" s="128">
        <v>3</v>
      </c>
      <c r="AI250" s="128">
        <v>38</v>
      </c>
      <c r="AJ250" s="128">
        <v>24</v>
      </c>
      <c r="AK250" s="128">
        <v>40</v>
      </c>
      <c r="AL250" s="128">
        <v>142</v>
      </c>
      <c r="AM250" s="128">
        <v>113</v>
      </c>
      <c r="AN250" s="128">
        <v>24</v>
      </c>
      <c r="AO250" s="128">
        <v>371</v>
      </c>
      <c r="AP250" s="128">
        <v>19</v>
      </c>
      <c r="AQ250" s="128">
        <v>0</v>
      </c>
      <c r="AR250" s="128">
        <v>0</v>
      </c>
      <c r="AS250" s="128">
        <v>15</v>
      </c>
      <c r="AT250" s="128">
        <v>319</v>
      </c>
      <c r="AU250" s="128">
        <v>0</v>
      </c>
      <c r="AV250" s="128">
        <v>350</v>
      </c>
    </row>
    <row r="251" spans="1:48" ht="16.8">
      <c r="A251" s="129" t="s">
        <v>1150</v>
      </c>
      <c r="B251" s="128">
        <v>418</v>
      </c>
      <c r="C251" s="128">
        <v>324</v>
      </c>
      <c r="D251" s="128">
        <v>228</v>
      </c>
      <c r="E251" s="128">
        <v>190</v>
      </c>
      <c r="F251" s="128">
        <v>77</v>
      </c>
      <c r="G251" s="128">
        <v>222</v>
      </c>
      <c r="H251" s="128">
        <v>61</v>
      </c>
      <c r="I251" s="128">
        <v>58</v>
      </c>
      <c r="J251" s="128">
        <v>277</v>
      </c>
      <c r="K251" s="128">
        <v>137</v>
      </c>
      <c r="L251" s="128">
        <v>71</v>
      </c>
      <c r="M251" s="128">
        <v>418</v>
      </c>
      <c r="N251" s="128">
        <v>70</v>
      </c>
      <c r="O251" s="128">
        <v>0</v>
      </c>
      <c r="P251" s="128">
        <v>42</v>
      </c>
      <c r="Q251" s="128">
        <v>25</v>
      </c>
      <c r="R251" s="128">
        <v>66</v>
      </c>
      <c r="S251" s="128">
        <v>176</v>
      </c>
      <c r="T251" s="128">
        <v>33</v>
      </c>
      <c r="U251" s="128">
        <v>73</v>
      </c>
      <c r="V251" s="128">
        <v>832</v>
      </c>
      <c r="W251" s="128">
        <v>54</v>
      </c>
      <c r="X251" s="128">
        <v>6</v>
      </c>
      <c r="Y251" s="128">
        <v>1</v>
      </c>
      <c r="Z251" s="128">
        <v>57</v>
      </c>
      <c r="AA251" s="128">
        <v>12</v>
      </c>
      <c r="AB251" s="128">
        <v>24</v>
      </c>
      <c r="AC251" s="128">
        <v>43</v>
      </c>
      <c r="AD251" s="128">
        <v>21</v>
      </c>
      <c r="AE251" s="128">
        <v>21</v>
      </c>
      <c r="AF251" s="128">
        <v>5</v>
      </c>
      <c r="AG251" s="128">
        <v>95</v>
      </c>
      <c r="AH251" s="128">
        <v>1</v>
      </c>
      <c r="AI251" s="128">
        <v>38</v>
      </c>
      <c r="AJ251" s="128">
        <v>25</v>
      </c>
      <c r="AK251" s="128">
        <v>23</v>
      </c>
      <c r="AL251" s="128">
        <v>163</v>
      </c>
      <c r="AM251" s="128">
        <v>117</v>
      </c>
      <c r="AN251" s="128">
        <v>43</v>
      </c>
      <c r="AO251" s="128">
        <v>418</v>
      </c>
      <c r="AP251" s="128">
        <v>43</v>
      </c>
      <c r="AQ251" s="128">
        <v>0</v>
      </c>
      <c r="AR251" s="128">
        <v>0</v>
      </c>
      <c r="AS251" s="128">
        <v>14</v>
      </c>
      <c r="AT251" s="128">
        <v>340</v>
      </c>
      <c r="AU251" s="128">
        <v>0</v>
      </c>
      <c r="AV251" s="128">
        <v>384</v>
      </c>
    </row>
    <row r="252" spans="1:48" ht="16.8">
      <c r="A252" s="129" t="s">
        <v>1151</v>
      </c>
      <c r="B252" s="128">
        <v>818</v>
      </c>
      <c r="C252" s="128">
        <v>636</v>
      </c>
      <c r="D252" s="128">
        <v>425</v>
      </c>
      <c r="E252" s="128">
        <v>393</v>
      </c>
      <c r="F252" s="128">
        <v>178</v>
      </c>
      <c r="G252" s="128">
        <v>448</v>
      </c>
      <c r="H252" s="128">
        <v>89</v>
      </c>
      <c r="I252" s="128">
        <v>103</v>
      </c>
      <c r="J252" s="128">
        <v>524</v>
      </c>
      <c r="K252" s="128">
        <v>278</v>
      </c>
      <c r="L252" s="128">
        <v>149</v>
      </c>
      <c r="M252" s="128">
        <v>818</v>
      </c>
      <c r="N252" s="128">
        <v>81</v>
      </c>
      <c r="O252" s="128">
        <v>297</v>
      </c>
      <c r="P252" s="128">
        <v>125</v>
      </c>
      <c r="Q252" s="128">
        <v>68</v>
      </c>
      <c r="R252" s="128">
        <v>168</v>
      </c>
      <c r="S252" s="128">
        <v>302</v>
      </c>
      <c r="T252" s="128">
        <v>40</v>
      </c>
      <c r="U252" s="128">
        <v>109</v>
      </c>
      <c r="V252" s="128">
        <v>1620</v>
      </c>
      <c r="W252" s="128">
        <v>42</v>
      </c>
      <c r="X252" s="128">
        <v>10</v>
      </c>
      <c r="Y252" s="128">
        <v>5</v>
      </c>
      <c r="Z252" s="128">
        <v>137</v>
      </c>
      <c r="AA252" s="128">
        <v>19</v>
      </c>
      <c r="AB252" s="128">
        <v>37</v>
      </c>
      <c r="AC252" s="128">
        <v>75</v>
      </c>
      <c r="AD252" s="128">
        <v>43</v>
      </c>
      <c r="AE252" s="128">
        <v>34</v>
      </c>
      <c r="AF252" s="128">
        <v>19</v>
      </c>
      <c r="AG252" s="128">
        <v>178</v>
      </c>
      <c r="AH252" s="128">
        <v>14</v>
      </c>
      <c r="AI252" s="128">
        <v>92</v>
      </c>
      <c r="AJ252" s="128">
        <v>93</v>
      </c>
      <c r="AK252" s="128">
        <v>68</v>
      </c>
      <c r="AL252" s="128">
        <v>486</v>
      </c>
      <c r="AM252" s="128">
        <v>99</v>
      </c>
      <c r="AN252" s="128">
        <v>38</v>
      </c>
      <c r="AO252" s="128">
        <v>818</v>
      </c>
      <c r="AP252" s="128">
        <v>41</v>
      </c>
      <c r="AQ252" s="128">
        <v>0</v>
      </c>
      <c r="AR252" s="128">
        <v>0</v>
      </c>
      <c r="AS252" s="128">
        <v>34</v>
      </c>
      <c r="AT252" s="128">
        <v>706</v>
      </c>
      <c r="AU252" s="128">
        <v>0</v>
      </c>
      <c r="AV252" s="128">
        <v>763</v>
      </c>
    </row>
    <row r="253" spans="1:48" ht="16.8">
      <c r="A253" s="129" t="s">
        <v>1152</v>
      </c>
      <c r="B253" s="128">
        <v>1135</v>
      </c>
      <c r="C253" s="128">
        <v>917</v>
      </c>
      <c r="D253" s="128">
        <v>648</v>
      </c>
      <c r="E253" s="128">
        <v>487</v>
      </c>
      <c r="F253" s="128">
        <v>240</v>
      </c>
      <c r="G253" s="128">
        <v>639</v>
      </c>
      <c r="H253" s="128">
        <v>137</v>
      </c>
      <c r="I253" s="128">
        <v>119</v>
      </c>
      <c r="J253" s="128">
        <v>710</v>
      </c>
      <c r="K253" s="128">
        <v>448</v>
      </c>
      <c r="L253" s="128">
        <v>241</v>
      </c>
      <c r="M253" s="128">
        <v>1135</v>
      </c>
      <c r="N253" s="128">
        <v>127</v>
      </c>
      <c r="O253" s="128">
        <v>143</v>
      </c>
      <c r="P253" s="128">
        <v>190</v>
      </c>
      <c r="Q253" s="128">
        <v>96</v>
      </c>
      <c r="R253" s="128">
        <v>178</v>
      </c>
      <c r="S253" s="128">
        <v>370</v>
      </c>
      <c r="T253" s="128">
        <v>73</v>
      </c>
      <c r="U253" s="128">
        <v>224</v>
      </c>
      <c r="V253" s="128">
        <v>2293</v>
      </c>
      <c r="W253" s="128">
        <v>73</v>
      </c>
      <c r="X253" s="128">
        <v>20</v>
      </c>
      <c r="Y253" s="128">
        <v>6</v>
      </c>
      <c r="Z253" s="128">
        <v>159</v>
      </c>
      <c r="AA253" s="128">
        <v>24</v>
      </c>
      <c r="AB253" s="128">
        <v>86</v>
      </c>
      <c r="AC253" s="128">
        <v>110</v>
      </c>
      <c r="AD253" s="128">
        <v>64</v>
      </c>
      <c r="AE253" s="128">
        <v>46</v>
      </c>
      <c r="AF253" s="128">
        <v>29</v>
      </c>
      <c r="AG253" s="128">
        <v>221</v>
      </c>
      <c r="AH253" s="128">
        <v>18</v>
      </c>
      <c r="AI253" s="128">
        <v>110</v>
      </c>
      <c r="AJ253" s="128">
        <v>132</v>
      </c>
      <c r="AK253" s="128">
        <v>50</v>
      </c>
      <c r="AL253" s="128">
        <v>814</v>
      </c>
      <c r="AM253" s="128">
        <v>103</v>
      </c>
      <c r="AN253" s="128">
        <v>27</v>
      </c>
      <c r="AO253" s="128">
        <v>1135</v>
      </c>
      <c r="AP253" s="128">
        <v>61</v>
      </c>
      <c r="AQ253" s="128">
        <v>0</v>
      </c>
      <c r="AR253" s="128">
        <v>0</v>
      </c>
      <c r="AS253" s="128">
        <v>44</v>
      </c>
      <c r="AT253" s="128">
        <v>988</v>
      </c>
      <c r="AU253" s="128">
        <v>0</v>
      </c>
      <c r="AV253" s="128">
        <v>1085</v>
      </c>
    </row>
    <row r="254" spans="1:48" ht="16.8">
      <c r="A254" s="129" t="s">
        <v>1153</v>
      </c>
      <c r="B254" s="128">
        <v>1061</v>
      </c>
      <c r="C254" s="128">
        <v>857</v>
      </c>
      <c r="D254" s="128">
        <v>532</v>
      </c>
      <c r="E254" s="128">
        <v>529</v>
      </c>
      <c r="F254" s="128">
        <v>198</v>
      </c>
      <c r="G254" s="128">
        <v>612</v>
      </c>
      <c r="H254" s="128">
        <v>119</v>
      </c>
      <c r="I254" s="128">
        <v>132</v>
      </c>
      <c r="J254" s="128">
        <v>609</v>
      </c>
      <c r="K254" s="128">
        <v>471</v>
      </c>
      <c r="L254" s="128">
        <v>273</v>
      </c>
      <c r="M254" s="128">
        <v>1061</v>
      </c>
      <c r="N254" s="128">
        <v>90</v>
      </c>
      <c r="O254" s="128">
        <v>326</v>
      </c>
      <c r="P254" s="128">
        <v>183</v>
      </c>
      <c r="Q254" s="128">
        <v>105</v>
      </c>
      <c r="R254" s="128">
        <v>180</v>
      </c>
      <c r="S254" s="128">
        <v>282</v>
      </c>
      <c r="T254" s="128">
        <v>87</v>
      </c>
      <c r="U254" s="128">
        <v>214</v>
      </c>
      <c r="V254" s="128">
        <v>2141</v>
      </c>
      <c r="W254" s="128">
        <v>40</v>
      </c>
      <c r="X254" s="128">
        <v>16</v>
      </c>
      <c r="Y254" s="128">
        <v>11</v>
      </c>
      <c r="Z254" s="128">
        <v>159</v>
      </c>
      <c r="AA254" s="128">
        <v>23</v>
      </c>
      <c r="AB254" s="128">
        <v>75</v>
      </c>
      <c r="AC254" s="128">
        <v>89</v>
      </c>
      <c r="AD254" s="128">
        <v>53</v>
      </c>
      <c r="AE254" s="128">
        <v>35</v>
      </c>
      <c r="AF254" s="128">
        <v>28</v>
      </c>
      <c r="AG254" s="128">
        <v>262</v>
      </c>
      <c r="AH254" s="128">
        <v>16</v>
      </c>
      <c r="AI254" s="128">
        <v>111</v>
      </c>
      <c r="AJ254" s="128">
        <v>114</v>
      </c>
      <c r="AK254" s="128">
        <v>33</v>
      </c>
      <c r="AL254" s="128">
        <v>748</v>
      </c>
      <c r="AM254" s="128">
        <v>127</v>
      </c>
      <c r="AN254" s="128">
        <v>25</v>
      </c>
      <c r="AO254" s="128">
        <v>1061</v>
      </c>
      <c r="AP254" s="128">
        <v>55</v>
      </c>
      <c r="AQ254" s="128">
        <v>0</v>
      </c>
      <c r="AR254" s="128">
        <v>0</v>
      </c>
      <c r="AS254" s="128">
        <v>29</v>
      </c>
      <c r="AT254" s="128">
        <v>940</v>
      </c>
      <c r="AU254" s="128">
        <v>0</v>
      </c>
      <c r="AV254" s="128">
        <v>1025</v>
      </c>
    </row>
    <row r="255" spans="1:48" ht="16.8">
      <c r="A255" s="129" t="s">
        <v>1154</v>
      </c>
      <c r="B255" s="128">
        <v>364</v>
      </c>
      <c r="C255" s="128">
        <v>275</v>
      </c>
      <c r="D255" s="128">
        <v>192</v>
      </c>
      <c r="E255" s="128">
        <v>172</v>
      </c>
      <c r="F255" s="128">
        <v>68</v>
      </c>
      <c r="G255" s="128">
        <v>207</v>
      </c>
      <c r="H255" s="128">
        <v>32</v>
      </c>
      <c r="I255" s="128">
        <v>57</v>
      </c>
      <c r="J255" s="128">
        <v>248</v>
      </c>
      <c r="K255" s="128">
        <v>107</v>
      </c>
      <c r="L255" s="128">
        <v>57</v>
      </c>
      <c r="M255" s="128">
        <v>364</v>
      </c>
      <c r="N255" s="128">
        <v>17</v>
      </c>
      <c r="O255" s="128">
        <v>0</v>
      </c>
      <c r="P255" s="128">
        <v>32</v>
      </c>
      <c r="Q255" s="128">
        <v>39</v>
      </c>
      <c r="R255" s="128">
        <v>73</v>
      </c>
      <c r="S255" s="128">
        <v>139</v>
      </c>
      <c r="T255" s="128">
        <v>26</v>
      </c>
      <c r="U255" s="128">
        <v>48</v>
      </c>
      <c r="V255" s="128">
        <v>719</v>
      </c>
      <c r="W255" s="128">
        <v>27</v>
      </c>
      <c r="X255" s="128">
        <v>2</v>
      </c>
      <c r="Y255" s="128">
        <v>2</v>
      </c>
      <c r="Z255" s="128">
        <v>50</v>
      </c>
      <c r="AA255" s="128">
        <v>11</v>
      </c>
      <c r="AB255" s="128">
        <v>20</v>
      </c>
      <c r="AC255" s="128">
        <v>27</v>
      </c>
      <c r="AD255" s="128">
        <v>39</v>
      </c>
      <c r="AE255" s="128">
        <v>26</v>
      </c>
      <c r="AF255" s="128">
        <v>11</v>
      </c>
      <c r="AG255" s="128">
        <v>69</v>
      </c>
      <c r="AH255" s="128">
        <v>4</v>
      </c>
      <c r="AI255" s="128">
        <v>33</v>
      </c>
      <c r="AJ255" s="128">
        <v>31</v>
      </c>
      <c r="AK255" s="128">
        <v>6</v>
      </c>
      <c r="AL255" s="128">
        <v>194</v>
      </c>
      <c r="AM255" s="128">
        <v>69</v>
      </c>
      <c r="AN255" s="128">
        <v>28</v>
      </c>
      <c r="AO255" s="128">
        <v>364</v>
      </c>
      <c r="AP255" s="128">
        <v>15</v>
      </c>
      <c r="AQ255" s="128">
        <v>0</v>
      </c>
      <c r="AR255" s="128">
        <v>0</v>
      </c>
      <c r="AS255" s="128">
        <v>17</v>
      </c>
      <c r="AT255" s="128">
        <v>319</v>
      </c>
      <c r="AU255" s="128">
        <v>0</v>
      </c>
      <c r="AV255" s="128">
        <v>350</v>
      </c>
    </row>
    <row r="256" spans="1:48" ht="16.8">
      <c r="A256" s="129" t="s">
        <v>1155</v>
      </c>
      <c r="B256" s="128">
        <v>908</v>
      </c>
      <c r="C256" s="128">
        <v>705</v>
      </c>
      <c r="D256" s="128">
        <v>442</v>
      </c>
      <c r="E256" s="128">
        <v>466</v>
      </c>
      <c r="F256" s="128">
        <v>205</v>
      </c>
      <c r="G256" s="128">
        <v>497</v>
      </c>
      <c r="H256" s="128">
        <v>110</v>
      </c>
      <c r="I256" s="128">
        <v>96</v>
      </c>
      <c r="J256" s="128">
        <v>603</v>
      </c>
      <c r="K256" s="128">
        <v>312</v>
      </c>
      <c r="L256" s="128">
        <v>173</v>
      </c>
      <c r="M256" s="128">
        <v>908</v>
      </c>
      <c r="N256" s="128">
        <v>64</v>
      </c>
      <c r="O256" s="128">
        <v>160</v>
      </c>
      <c r="P256" s="128">
        <v>105</v>
      </c>
      <c r="Q256" s="128">
        <v>83</v>
      </c>
      <c r="R256" s="128">
        <v>193</v>
      </c>
      <c r="S256" s="128">
        <v>328</v>
      </c>
      <c r="T256" s="128">
        <v>51</v>
      </c>
      <c r="U256" s="128">
        <v>136</v>
      </c>
      <c r="V256" s="128">
        <v>1823</v>
      </c>
      <c r="W256" s="128">
        <v>35</v>
      </c>
      <c r="X256" s="128">
        <v>2</v>
      </c>
      <c r="Y256" s="128">
        <v>8</v>
      </c>
      <c r="Z256" s="128">
        <v>143</v>
      </c>
      <c r="AA256" s="128">
        <v>16</v>
      </c>
      <c r="AB256" s="128">
        <v>45</v>
      </c>
      <c r="AC256" s="128">
        <v>59</v>
      </c>
      <c r="AD256" s="128">
        <v>76</v>
      </c>
      <c r="AE256" s="128">
        <v>39</v>
      </c>
      <c r="AF256" s="128">
        <v>25</v>
      </c>
      <c r="AG256" s="128">
        <v>184</v>
      </c>
      <c r="AH256" s="128">
        <v>4</v>
      </c>
      <c r="AI256" s="128">
        <v>108</v>
      </c>
      <c r="AJ256" s="128">
        <v>116</v>
      </c>
      <c r="AK256" s="128">
        <v>32</v>
      </c>
      <c r="AL256" s="128">
        <v>464</v>
      </c>
      <c r="AM256" s="128">
        <v>191</v>
      </c>
      <c r="AN256" s="128">
        <v>66</v>
      </c>
      <c r="AO256" s="128">
        <v>908</v>
      </c>
      <c r="AP256" s="128">
        <v>52</v>
      </c>
      <c r="AQ256" s="128">
        <v>0</v>
      </c>
      <c r="AR256" s="128">
        <v>0</v>
      </c>
      <c r="AS256" s="128">
        <v>37</v>
      </c>
      <c r="AT256" s="128">
        <v>784</v>
      </c>
      <c r="AU256" s="128">
        <v>0</v>
      </c>
      <c r="AV256" s="128">
        <v>867</v>
      </c>
    </row>
    <row r="257" spans="1:48" ht="16.8">
      <c r="A257" s="129" t="s">
        <v>1156</v>
      </c>
      <c r="B257" s="128">
        <v>367</v>
      </c>
      <c r="C257" s="128">
        <v>290</v>
      </c>
      <c r="D257" s="128">
        <v>185</v>
      </c>
      <c r="E257" s="128">
        <v>182</v>
      </c>
      <c r="F257" s="128">
        <v>102</v>
      </c>
      <c r="G257" s="128">
        <v>197</v>
      </c>
      <c r="H257" s="128">
        <v>32</v>
      </c>
      <c r="I257" s="128">
        <v>36</v>
      </c>
      <c r="J257" s="128">
        <v>292</v>
      </c>
      <c r="K257" s="128">
        <v>55</v>
      </c>
      <c r="L257" s="128">
        <v>22</v>
      </c>
      <c r="M257" s="128">
        <v>367</v>
      </c>
      <c r="N257" s="128">
        <v>20</v>
      </c>
      <c r="O257" s="128">
        <v>0</v>
      </c>
      <c r="P257" s="128">
        <v>26</v>
      </c>
      <c r="Q257" s="128">
        <v>30</v>
      </c>
      <c r="R257" s="128">
        <v>70</v>
      </c>
      <c r="S257" s="128">
        <v>130</v>
      </c>
      <c r="T257" s="128">
        <v>41</v>
      </c>
      <c r="U257" s="128">
        <v>56</v>
      </c>
      <c r="V257" s="128">
        <v>714</v>
      </c>
      <c r="W257" s="128">
        <v>24</v>
      </c>
      <c r="X257" s="128">
        <v>2</v>
      </c>
      <c r="Y257" s="128">
        <v>1</v>
      </c>
      <c r="Z257" s="128">
        <v>70</v>
      </c>
      <c r="AA257" s="128">
        <v>7</v>
      </c>
      <c r="AB257" s="128">
        <v>31</v>
      </c>
      <c r="AC257" s="128">
        <v>21</v>
      </c>
      <c r="AD257" s="128">
        <v>38</v>
      </c>
      <c r="AE257" s="128">
        <v>13</v>
      </c>
      <c r="AF257" s="128">
        <v>5</v>
      </c>
      <c r="AG257" s="128">
        <v>68</v>
      </c>
      <c r="AH257" s="128">
        <v>2</v>
      </c>
      <c r="AI257" s="128">
        <v>26</v>
      </c>
      <c r="AJ257" s="128">
        <v>31</v>
      </c>
      <c r="AK257" s="128">
        <v>6</v>
      </c>
      <c r="AL257" s="128">
        <v>58</v>
      </c>
      <c r="AM257" s="128">
        <v>123</v>
      </c>
      <c r="AN257" s="128">
        <v>104</v>
      </c>
      <c r="AO257" s="128">
        <v>367</v>
      </c>
      <c r="AP257" s="128">
        <v>13</v>
      </c>
      <c r="AQ257" s="128">
        <v>0</v>
      </c>
      <c r="AR257" s="128">
        <v>0</v>
      </c>
      <c r="AS257" s="128">
        <v>10</v>
      </c>
      <c r="AT257" s="128">
        <v>323</v>
      </c>
      <c r="AU257" s="128">
        <v>0</v>
      </c>
      <c r="AV257" s="128">
        <v>345</v>
      </c>
    </row>
    <row r="258" spans="1:48" ht="16.8">
      <c r="A258" s="129" t="s">
        <v>1157</v>
      </c>
      <c r="B258" s="128">
        <v>809</v>
      </c>
      <c r="C258" s="128">
        <v>634</v>
      </c>
      <c r="D258" s="128">
        <v>414</v>
      </c>
      <c r="E258" s="128">
        <v>395</v>
      </c>
      <c r="F258" s="128">
        <v>174</v>
      </c>
      <c r="G258" s="128">
        <v>481</v>
      </c>
      <c r="H258" s="128">
        <v>78</v>
      </c>
      <c r="I258" s="128">
        <v>76</v>
      </c>
      <c r="J258" s="128">
        <v>559</v>
      </c>
      <c r="K258" s="128">
        <v>238</v>
      </c>
      <c r="L258" s="128">
        <v>148</v>
      </c>
      <c r="M258" s="128">
        <v>809</v>
      </c>
      <c r="N258" s="128">
        <v>39</v>
      </c>
      <c r="O258" s="128">
        <v>161</v>
      </c>
      <c r="P258" s="128">
        <v>100</v>
      </c>
      <c r="Q258" s="128">
        <v>77</v>
      </c>
      <c r="R258" s="128">
        <v>160</v>
      </c>
      <c r="S258" s="128">
        <v>265</v>
      </c>
      <c r="T258" s="128">
        <v>50</v>
      </c>
      <c r="U258" s="128">
        <v>149</v>
      </c>
      <c r="V258" s="128">
        <v>1606</v>
      </c>
      <c r="W258" s="128">
        <v>24</v>
      </c>
      <c r="X258" s="128">
        <v>4</v>
      </c>
      <c r="Y258" s="128">
        <v>6</v>
      </c>
      <c r="Z258" s="128">
        <v>116</v>
      </c>
      <c r="AA258" s="128">
        <v>27</v>
      </c>
      <c r="AB258" s="128">
        <v>58</v>
      </c>
      <c r="AC258" s="128">
        <v>63</v>
      </c>
      <c r="AD258" s="128">
        <v>85</v>
      </c>
      <c r="AE258" s="128">
        <v>34</v>
      </c>
      <c r="AF258" s="128">
        <v>18</v>
      </c>
      <c r="AG258" s="128">
        <v>155</v>
      </c>
      <c r="AH258" s="128">
        <v>18</v>
      </c>
      <c r="AI258" s="128">
        <v>77</v>
      </c>
      <c r="AJ258" s="128">
        <v>99</v>
      </c>
      <c r="AK258" s="128">
        <v>33</v>
      </c>
      <c r="AL258" s="128">
        <v>401</v>
      </c>
      <c r="AM258" s="128">
        <v>166</v>
      </c>
      <c r="AN258" s="128">
        <v>47</v>
      </c>
      <c r="AO258" s="128">
        <v>809</v>
      </c>
      <c r="AP258" s="128">
        <v>53</v>
      </c>
      <c r="AQ258" s="128">
        <v>0</v>
      </c>
      <c r="AR258" s="128">
        <v>0</v>
      </c>
      <c r="AS258" s="128">
        <v>25</v>
      </c>
      <c r="AT258" s="128">
        <v>703</v>
      </c>
      <c r="AU258" s="128">
        <v>0</v>
      </c>
      <c r="AV258" s="128">
        <v>773</v>
      </c>
    </row>
    <row r="259" spans="1:48" ht="16.8">
      <c r="A259" s="129" t="s">
        <v>1158</v>
      </c>
      <c r="B259" s="128">
        <v>690</v>
      </c>
      <c r="C259" s="128">
        <v>533</v>
      </c>
      <c r="D259" s="128">
        <v>349</v>
      </c>
      <c r="E259" s="128">
        <v>341</v>
      </c>
      <c r="F259" s="128">
        <v>170</v>
      </c>
      <c r="G259" s="128">
        <v>404</v>
      </c>
      <c r="H259" s="128">
        <v>55</v>
      </c>
      <c r="I259" s="128">
        <v>61</v>
      </c>
      <c r="J259" s="128">
        <v>522</v>
      </c>
      <c r="K259" s="128">
        <v>159</v>
      </c>
      <c r="L259" s="128">
        <v>83</v>
      </c>
      <c r="M259" s="128">
        <v>690</v>
      </c>
      <c r="N259" s="128">
        <v>40</v>
      </c>
      <c r="O259" s="128">
        <v>238</v>
      </c>
      <c r="P259" s="128">
        <v>70</v>
      </c>
      <c r="Q259" s="128">
        <v>50</v>
      </c>
      <c r="R259" s="128">
        <v>152</v>
      </c>
      <c r="S259" s="128">
        <v>240</v>
      </c>
      <c r="T259" s="128">
        <v>65</v>
      </c>
      <c r="U259" s="128">
        <v>95</v>
      </c>
      <c r="V259" s="128">
        <v>1371</v>
      </c>
      <c r="W259" s="128">
        <v>31</v>
      </c>
      <c r="X259" s="128">
        <v>6</v>
      </c>
      <c r="Y259" s="128">
        <v>4</v>
      </c>
      <c r="Z259" s="128">
        <v>76</v>
      </c>
      <c r="AA259" s="128">
        <v>15</v>
      </c>
      <c r="AB259" s="128">
        <v>45</v>
      </c>
      <c r="AC259" s="128">
        <v>53</v>
      </c>
      <c r="AD259" s="128">
        <v>88</v>
      </c>
      <c r="AE259" s="128">
        <v>32</v>
      </c>
      <c r="AF259" s="128">
        <v>8</v>
      </c>
      <c r="AG259" s="128">
        <v>141</v>
      </c>
      <c r="AH259" s="128">
        <v>3</v>
      </c>
      <c r="AI259" s="128">
        <v>71</v>
      </c>
      <c r="AJ259" s="128">
        <v>86</v>
      </c>
      <c r="AK259" s="128">
        <v>19</v>
      </c>
      <c r="AL259" s="128">
        <v>279</v>
      </c>
      <c r="AM259" s="128">
        <v>213</v>
      </c>
      <c r="AN259" s="128">
        <v>25</v>
      </c>
      <c r="AO259" s="128">
        <v>690</v>
      </c>
      <c r="AP259" s="128">
        <v>46</v>
      </c>
      <c r="AQ259" s="128">
        <v>0</v>
      </c>
      <c r="AR259" s="128">
        <v>0</v>
      </c>
      <c r="AS259" s="128">
        <v>22</v>
      </c>
      <c r="AT259" s="128">
        <v>591</v>
      </c>
      <c r="AU259" s="128">
        <v>0</v>
      </c>
      <c r="AV259" s="128">
        <v>656</v>
      </c>
    </row>
    <row r="260" spans="1:48" ht="16.8">
      <c r="A260" s="129" t="s">
        <v>1159</v>
      </c>
      <c r="B260" s="128">
        <v>532</v>
      </c>
      <c r="C260" s="128">
        <v>425</v>
      </c>
      <c r="D260" s="128">
        <v>287</v>
      </c>
      <c r="E260" s="128">
        <v>245</v>
      </c>
      <c r="F260" s="128">
        <v>116</v>
      </c>
      <c r="G260" s="128">
        <v>281</v>
      </c>
      <c r="H260" s="128">
        <v>61</v>
      </c>
      <c r="I260" s="128">
        <v>74</v>
      </c>
      <c r="J260" s="128">
        <v>400</v>
      </c>
      <c r="K260" s="128">
        <v>138</v>
      </c>
      <c r="L260" s="128">
        <v>75</v>
      </c>
      <c r="M260" s="128">
        <v>532</v>
      </c>
      <c r="N260" s="128">
        <v>38</v>
      </c>
      <c r="O260" s="128">
        <v>52</v>
      </c>
      <c r="P260" s="128">
        <v>35</v>
      </c>
      <c r="Q260" s="128">
        <v>34</v>
      </c>
      <c r="R260" s="128">
        <v>100</v>
      </c>
      <c r="S260" s="128">
        <v>228</v>
      </c>
      <c r="T260" s="128">
        <v>45</v>
      </c>
      <c r="U260" s="128">
        <v>78</v>
      </c>
      <c r="V260" s="128">
        <v>1070</v>
      </c>
      <c r="W260" s="128">
        <v>52</v>
      </c>
      <c r="X260" s="128">
        <v>5</v>
      </c>
      <c r="Y260" s="128">
        <v>5</v>
      </c>
      <c r="Z260" s="128">
        <v>84</v>
      </c>
      <c r="AA260" s="128">
        <v>19</v>
      </c>
      <c r="AB260" s="128">
        <v>28</v>
      </c>
      <c r="AC260" s="128">
        <v>35</v>
      </c>
      <c r="AD260" s="128">
        <v>52</v>
      </c>
      <c r="AE260" s="128">
        <v>20</v>
      </c>
      <c r="AF260" s="128">
        <v>7</v>
      </c>
      <c r="AG260" s="128">
        <v>106</v>
      </c>
      <c r="AH260" s="128">
        <v>6</v>
      </c>
      <c r="AI260" s="128">
        <v>37</v>
      </c>
      <c r="AJ260" s="128">
        <v>52</v>
      </c>
      <c r="AK260" s="128">
        <v>0</v>
      </c>
      <c r="AL260" s="128">
        <v>283</v>
      </c>
      <c r="AM260" s="128">
        <v>70</v>
      </c>
      <c r="AN260" s="128">
        <v>34</v>
      </c>
      <c r="AO260" s="128">
        <v>532</v>
      </c>
      <c r="AP260" s="128">
        <v>42</v>
      </c>
      <c r="AQ260" s="128">
        <v>0</v>
      </c>
      <c r="AR260" s="128">
        <v>0</v>
      </c>
      <c r="AS260" s="128">
        <v>19</v>
      </c>
      <c r="AT260" s="128">
        <v>455</v>
      </c>
      <c r="AU260" s="128">
        <v>0</v>
      </c>
      <c r="AV260" s="128">
        <v>496</v>
      </c>
    </row>
    <row r="261" spans="1:48" ht="16.8">
      <c r="A261" s="129" t="s">
        <v>1160</v>
      </c>
      <c r="B261" s="128">
        <v>400</v>
      </c>
      <c r="C261" s="128">
        <v>316</v>
      </c>
      <c r="D261" s="128">
        <v>190</v>
      </c>
      <c r="E261" s="128">
        <v>210</v>
      </c>
      <c r="F261" s="128">
        <v>89</v>
      </c>
      <c r="G261" s="128">
        <v>214</v>
      </c>
      <c r="H261" s="128">
        <v>54</v>
      </c>
      <c r="I261" s="128">
        <v>43</v>
      </c>
      <c r="J261" s="128">
        <v>282</v>
      </c>
      <c r="K261" s="128">
        <v>131</v>
      </c>
      <c r="L261" s="128">
        <v>65</v>
      </c>
      <c r="M261" s="128">
        <v>400</v>
      </c>
      <c r="N261" s="128">
        <v>29</v>
      </c>
      <c r="O261" s="128">
        <v>72</v>
      </c>
      <c r="P261" s="128">
        <v>31</v>
      </c>
      <c r="Q261" s="128">
        <v>33</v>
      </c>
      <c r="R261" s="128">
        <v>78</v>
      </c>
      <c r="S261" s="128">
        <v>164</v>
      </c>
      <c r="T261" s="128">
        <v>30</v>
      </c>
      <c r="U261" s="128">
        <v>55</v>
      </c>
      <c r="V261" s="128">
        <v>813</v>
      </c>
      <c r="W261" s="128">
        <v>30</v>
      </c>
      <c r="X261" s="128">
        <v>4</v>
      </c>
      <c r="Y261" s="128">
        <v>3</v>
      </c>
      <c r="Z261" s="128">
        <v>75</v>
      </c>
      <c r="AA261" s="128">
        <v>6</v>
      </c>
      <c r="AB261" s="128">
        <v>24</v>
      </c>
      <c r="AC261" s="128">
        <v>33</v>
      </c>
      <c r="AD261" s="128">
        <v>22</v>
      </c>
      <c r="AE261" s="128">
        <v>17</v>
      </c>
      <c r="AF261" s="128">
        <v>6</v>
      </c>
      <c r="AG261" s="128">
        <v>80</v>
      </c>
      <c r="AH261" s="128">
        <v>1</v>
      </c>
      <c r="AI261" s="128">
        <v>31</v>
      </c>
      <c r="AJ261" s="128">
        <v>53</v>
      </c>
      <c r="AK261" s="128">
        <v>5</v>
      </c>
      <c r="AL261" s="128">
        <v>219</v>
      </c>
      <c r="AM261" s="128">
        <v>59</v>
      </c>
      <c r="AN261" s="128">
        <v>32</v>
      </c>
      <c r="AO261" s="128">
        <v>400</v>
      </c>
      <c r="AP261" s="128">
        <v>20</v>
      </c>
      <c r="AQ261" s="128">
        <v>0</v>
      </c>
      <c r="AR261" s="128">
        <v>0</v>
      </c>
      <c r="AS261" s="128">
        <v>19</v>
      </c>
      <c r="AT261" s="128">
        <v>350</v>
      </c>
      <c r="AU261" s="128">
        <v>0</v>
      </c>
      <c r="AV261" s="128">
        <v>377</v>
      </c>
    </row>
    <row r="262" spans="1:48" ht="16.8">
      <c r="A262" s="129" t="s">
        <v>1161</v>
      </c>
      <c r="B262" s="128">
        <v>817</v>
      </c>
      <c r="C262" s="128">
        <v>628</v>
      </c>
      <c r="D262" s="128">
        <v>401</v>
      </c>
      <c r="E262" s="128">
        <v>416</v>
      </c>
      <c r="F262" s="128">
        <v>179</v>
      </c>
      <c r="G262" s="128">
        <v>471</v>
      </c>
      <c r="H262" s="128">
        <v>96</v>
      </c>
      <c r="I262" s="128">
        <v>71</v>
      </c>
      <c r="J262" s="128">
        <v>525</v>
      </c>
      <c r="K262" s="128">
        <v>277</v>
      </c>
      <c r="L262" s="128">
        <v>149</v>
      </c>
      <c r="M262" s="128">
        <v>817</v>
      </c>
      <c r="N262" s="128">
        <v>62</v>
      </c>
      <c r="O262" s="128">
        <v>412</v>
      </c>
      <c r="P262" s="128">
        <v>78</v>
      </c>
      <c r="Q262" s="128">
        <v>68</v>
      </c>
      <c r="R262" s="128">
        <v>150</v>
      </c>
      <c r="S262" s="128">
        <v>301</v>
      </c>
      <c r="T262" s="128">
        <v>59</v>
      </c>
      <c r="U262" s="128">
        <v>152</v>
      </c>
      <c r="V262" s="128">
        <v>1619</v>
      </c>
      <c r="W262" s="128">
        <v>27</v>
      </c>
      <c r="X262" s="128">
        <v>5</v>
      </c>
      <c r="Y262" s="128">
        <v>3</v>
      </c>
      <c r="Z262" s="128">
        <v>132</v>
      </c>
      <c r="AA262" s="128">
        <v>13</v>
      </c>
      <c r="AB262" s="128">
        <v>76</v>
      </c>
      <c r="AC262" s="128">
        <v>69</v>
      </c>
      <c r="AD262" s="128">
        <v>59</v>
      </c>
      <c r="AE262" s="128">
        <v>32</v>
      </c>
      <c r="AF262" s="128">
        <v>19</v>
      </c>
      <c r="AG262" s="128">
        <v>162</v>
      </c>
      <c r="AH262" s="128">
        <v>9</v>
      </c>
      <c r="AI262" s="128">
        <v>83</v>
      </c>
      <c r="AJ262" s="128">
        <v>98</v>
      </c>
      <c r="AK262" s="128">
        <v>39</v>
      </c>
      <c r="AL262" s="128">
        <v>485</v>
      </c>
      <c r="AM262" s="128">
        <v>103</v>
      </c>
      <c r="AN262" s="128">
        <v>43</v>
      </c>
      <c r="AO262" s="128">
        <v>817</v>
      </c>
      <c r="AP262" s="128">
        <v>48</v>
      </c>
      <c r="AQ262" s="128">
        <v>0</v>
      </c>
      <c r="AR262" s="128">
        <v>0</v>
      </c>
      <c r="AS262" s="128">
        <v>23</v>
      </c>
      <c r="AT262" s="128">
        <v>704</v>
      </c>
      <c r="AU262" s="128">
        <v>0</v>
      </c>
      <c r="AV262" s="128">
        <v>768</v>
      </c>
    </row>
    <row r="263" spans="1:48" ht="16.8">
      <c r="A263" s="129" t="s">
        <v>1654</v>
      </c>
      <c r="B263" s="128">
        <v>438</v>
      </c>
      <c r="C263" s="128">
        <v>322</v>
      </c>
      <c r="D263" s="128">
        <v>224</v>
      </c>
      <c r="E263" s="128">
        <v>214</v>
      </c>
      <c r="F263" s="128">
        <v>75</v>
      </c>
      <c r="G263" s="128">
        <v>278</v>
      </c>
      <c r="H263" s="128">
        <v>45</v>
      </c>
      <c r="I263" s="128">
        <v>40</v>
      </c>
      <c r="J263" s="128">
        <v>298</v>
      </c>
      <c r="K263" s="128">
        <v>129</v>
      </c>
      <c r="L263" s="128">
        <v>73</v>
      </c>
      <c r="M263" s="128">
        <v>438</v>
      </c>
      <c r="N263" s="128">
        <v>19</v>
      </c>
      <c r="O263" s="128">
        <v>103</v>
      </c>
      <c r="P263" s="128">
        <v>33</v>
      </c>
      <c r="Q263" s="128">
        <v>38</v>
      </c>
      <c r="R263" s="128">
        <v>90</v>
      </c>
      <c r="S263" s="128">
        <v>181</v>
      </c>
      <c r="T263" s="128">
        <v>26</v>
      </c>
      <c r="U263" s="128">
        <v>68</v>
      </c>
      <c r="V263" s="128">
        <v>865</v>
      </c>
      <c r="W263" s="128">
        <v>15</v>
      </c>
      <c r="X263" s="128">
        <v>3</v>
      </c>
      <c r="Y263" s="128">
        <v>4</v>
      </c>
      <c r="Z263" s="128">
        <v>54</v>
      </c>
      <c r="AA263" s="128">
        <v>7</v>
      </c>
      <c r="AB263" s="128">
        <v>19</v>
      </c>
      <c r="AC263" s="128">
        <v>36</v>
      </c>
      <c r="AD263" s="128">
        <v>53</v>
      </c>
      <c r="AE263" s="128">
        <v>19</v>
      </c>
      <c r="AF263" s="128">
        <v>13</v>
      </c>
      <c r="AG263" s="128">
        <v>87</v>
      </c>
      <c r="AH263" s="128">
        <v>4</v>
      </c>
      <c r="AI263" s="128">
        <v>56</v>
      </c>
      <c r="AJ263" s="128">
        <v>61</v>
      </c>
      <c r="AK263" s="128">
        <v>22</v>
      </c>
      <c r="AL263" s="128">
        <v>150</v>
      </c>
      <c r="AM263" s="128">
        <v>160</v>
      </c>
      <c r="AN263" s="128">
        <v>18</v>
      </c>
      <c r="AO263" s="128">
        <v>438</v>
      </c>
      <c r="AP263" s="128">
        <v>20</v>
      </c>
      <c r="AQ263" s="128">
        <v>0</v>
      </c>
      <c r="AR263" s="128">
        <v>0</v>
      </c>
      <c r="AS263" s="128">
        <v>17</v>
      </c>
      <c r="AT263" s="128">
        <v>380</v>
      </c>
      <c r="AU263" s="128">
        <v>0</v>
      </c>
      <c r="AV263" s="128">
        <v>423</v>
      </c>
    </row>
    <row r="264" spans="1:48" ht="16.8">
      <c r="A264" s="129" t="s">
        <v>1656</v>
      </c>
      <c r="B264" s="128">
        <v>997</v>
      </c>
      <c r="C264" s="128">
        <v>798</v>
      </c>
      <c r="D264" s="128">
        <v>527</v>
      </c>
      <c r="E264" s="128">
        <v>470</v>
      </c>
      <c r="F264" s="128">
        <v>187</v>
      </c>
      <c r="G264" s="128">
        <v>562</v>
      </c>
      <c r="H264" s="128">
        <v>116</v>
      </c>
      <c r="I264" s="128">
        <v>132</v>
      </c>
      <c r="J264" s="128">
        <v>634</v>
      </c>
      <c r="K264" s="128">
        <v>341</v>
      </c>
      <c r="L264" s="128">
        <v>205</v>
      </c>
      <c r="M264" s="128">
        <v>997</v>
      </c>
      <c r="N264" s="128">
        <v>76</v>
      </c>
      <c r="O264" s="128">
        <v>406</v>
      </c>
      <c r="P264" s="128">
        <v>80</v>
      </c>
      <c r="Q264" s="128">
        <v>85</v>
      </c>
      <c r="R264" s="128">
        <v>215</v>
      </c>
      <c r="S264" s="128">
        <v>334</v>
      </c>
      <c r="T264" s="128">
        <v>71</v>
      </c>
      <c r="U264" s="128">
        <v>198</v>
      </c>
      <c r="V264" s="128">
        <v>1972</v>
      </c>
      <c r="W264" s="128">
        <v>19</v>
      </c>
      <c r="X264" s="128">
        <v>7</v>
      </c>
      <c r="Y264" s="128">
        <v>6</v>
      </c>
      <c r="Z264" s="128">
        <v>166</v>
      </c>
      <c r="AA264" s="128">
        <v>16</v>
      </c>
      <c r="AB264" s="128">
        <v>71</v>
      </c>
      <c r="AC264" s="128">
        <v>81</v>
      </c>
      <c r="AD264" s="128">
        <v>95</v>
      </c>
      <c r="AE264" s="128">
        <v>48</v>
      </c>
      <c r="AF264" s="128">
        <v>30</v>
      </c>
      <c r="AG264" s="128">
        <v>190</v>
      </c>
      <c r="AH264" s="128">
        <v>9</v>
      </c>
      <c r="AI264" s="128">
        <v>92</v>
      </c>
      <c r="AJ264" s="128">
        <v>139</v>
      </c>
      <c r="AK264" s="128">
        <v>245</v>
      </c>
      <c r="AL264" s="128">
        <v>317</v>
      </c>
      <c r="AM264" s="128">
        <v>204</v>
      </c>
      <c r="AN264" s="128">
        <v>18</v>
      </c>
      <c r="AO264" s="128">
        <v>997</v>
      </c>
      <c r="AP264" s="128">
        <v>48</v>
      </c>
      <c r="AQ264" s="128">
        <v>0</v>
      </c>
      <c r="AR264" s="128">
        <v>0</v>
      </c>
      <c r="AS264" s="128">
        <v>28</v>
      </c>
      <c r="AT264" s="128">
        <v>890</v>
      </c>
      <c r="AU264" s="128">
        <v>0</v>
      </c>
      <c r="AV264" s="128">
        <v>951</v>
      </c>
    </row>
    <row r="265" spans="1:48" ht="16.8">
      <c r="A265" s="129" t="s">
        <v>1657</v>
      </c>
      <c r="B265" s="128">
        <v>85</v>
      </c>
      <c r="C265" s="128">
        <v>72</v>
      </c>
      <c r="D265" s="128">
        <v>44</v>
      </c>
      <c r="E265" s="128">
        <v>41</v>
      </c>
      <c r="F265" s="128">
        <v>25</v>
      </c>
      <c r="G265" s="128">
        <v>52</v>
      </c>
      <c r="H265" s="128">
        <v>4</v>
      </c>
      <c r="I265" s="128">
        <v>4</v>
      </c>
      <c r="J265" s="128">
        <v>70</v>
      </c>
      <c r="K265" s="128">
        <v>18</v>
      </c>
      <c r="L265" s="128">
        <v>5</v>
      </c>
      <c r="M265" s="128">
        <v>85</v>
      </c>
      <c r="N265" s="128">
        <v>15</v>
      </c>
      <c r="O265" s="128">
        <v>0</v>
      </c>
      <c r="P265" s="128">
        <v>6</v>
      </c>
      <c r="Q265" s="128">
        <v>7</v>
      </c>
      <c r="R265" s="128">
        <v>15</v>
      </c>
      <c r="S265" s="128">
        <v>36</v>
      </c>
      <c r="T265" s="128">
        <v>10</v>
      </c>
      <c r="U265" s="128">
        <v>10</v>
      </c>
      <c r="V265" s="128">
        <v>173</v>
      </c>
      <c r="W265" s="128">
        <v>7</v>
      </c>
      <c r="X265" s="128">
        <v>0</v>
      </c>
      <c r="Y265" s="128">
        <v>1</v>
      </c>
      <c r="Z265" s="128">
        <v>17</v>
      </c>
      <c r="AA265" s="128">
        <v>2</v>
      </c>
      <c r="AB265" s="128">
        <v>2</v>
      </c>
      <c r="AC265" s="128">
        <v>10</v>
      </c>
      <c r="AD265" s="128">
        <v>6</v>
      </c>
      <c r="AE265" s="128">
        <v>4</v>
      </c>
      <c r="AF265" s="128">
        <v>1</v>
      </c>
      <c r="AG265" s="128">
        <v>14</v>
      </c>
      <c r="AH265" s="128">
        <v>1</v>
      </c>
      <c r="AI265" s="128">
        <v>9</v>
      </c>
      <c r="AJ265" s="128">
        <v>10</v>
      </c>
      <c r="AK265" s="128">
        <v>0</v>
      </c>
      <c r="AL265" s="128">
        <v>40</v>
      </c>
      <c r="AM265" s="128">
        <v>0</v>
      </c>
      <c r="AN265" s="128">
        <v>4</v>
      </c>
      <c r="AO265" s="128">
        <v>85</v>
      </c>
      <c r="AP265" s="128">
        <v>7</v>
      </c>
      <c r="AQ265" s="128">
        <v>0</v>
      </c>
      <c r="AR265" s="128">
        <v>0</v>
      </c>
      <c r="AS265" s="128">
        <v>3</v>
      </c>
      <c r="AT265" s="128">
        <v>72</v>
      </c>
      <c r="AU265" s="128">
        <v>0</v>
      </c>
      <c r="AV265" s="128">
        <v>81</v>
      </c>
    </row>
    <row r="266" spans="1:48" ht="16.8">
      <c r="A266" s="129" t="s">
        <v>1659</v>
      </c>
      <c r="B266" s="128">
        <v>589</v>
      </c>
      <c r="C266" s="128">
        <v>444</v>
      </c>
      <c r="D266" s="128">
        <v>325</v>
      </c>
      <c r="E266" s="128">
        <v>264</v>
      </c>
      <c r="F266" s="128">
        <v>135</v>
      </c>
      <c r="G266" s="128">
        <v>324</v>
      </c>
      <c r="H266" s="128">
        <v>73</v>
      </c>
      <c r="I266" s="128">
        <v>57</v>
      </c>
      <c r="J266" s="128">
        <v>531</v>
      </c>
      <c r="K266" s="128">
        <v>59</v>
      </c>
      <c r="L266" s="128">
        <v>20</v>
      </c>
      <c r="M266" s="128">
        <v>589</v>
      </c>
      <c r="N266" s="128">
        <v>68</v>
      </c>
      <c r="O266" s="128">
        <v>18</v>
      </c>
      <c r="P266" s="128">
        <v>78</v>
      </c>
      <c r="Q266" s="128">
        <v>60</v>
      </c>
      <c r="R266" s="128">
        <v>110</v>
      </c>
      <c r="S266" s="128">
        <v>229</v>
      </c>
      <c r="T266" s="128">
        <v>32</v>
      </c>
      <c r="U266" s="128">
        <v>68</v>
      </c>
      <c r="V266" s="128">
        <v>1179</v>
      </c>
      <c r="W266" s="128">
        <v>35</v>
      </c>
      <c r="X266" s="128">
        <v>7</v>
      </c>
      <c r="Y266" s="128">
        <v>0</v>
      </c>
      <c r="Z266" s="128">
        <v>89</v>
      </c>
      <c r="AA266" s="128">
        <v>19</v>
      </c>
      <c r="AB266" s="128">
        <v>42</v>
      </c>
      <c r="AC266" s="128">
        <v>42</v>
      </c>
      <c r="AD266" s="128">
        <v>38</v>
      </c>
      <c r="AE266" s="128">
        <v>30</v>
      </c>
      <c r="AF266" s="128">
        <v>9</v>
      </c>
      <c r="AG266" s="128">
        <v>120</v>
      </c>
      <c r="AH266" s="128">
        <v>7</v>
      </c>
      <c r="AI266" s="128">
        <v>50</v>
      </c>
      <c r="AJ266" s="128">
        <v>68</v>
      </c>
      <c r="AK266" s="128">
        <v>8</v>
      </c>
      <c r="AL266" s="128">
        <v>155</v>
      </c>
      <c r="AM266" s="128">
        <v>36</v>
      </c>
      <c r="AN266" s="128">
        <v>22</v>
      </c>
      <c r="AO266" s="128">
        <v>589</v>
      </c>
      <c r="AP266" s="128">
        <v>31</v>
      </c>
      <c r="AQ266" s="128">
        <v>0</v>
      </c>
      <c r="AR266" s="128">
        <v>1</v>
      </c>
      <c r="AS266" s="128">
        <v>20</v>
      </c>
      <c r="AT266" s="128">
        <v>511</v>
      </c>
      <c r="AU266" s="128">
        <v>0</v>
      </c>
      <c r="AV266" s="128">
        <v>557</v>
      </c>
    </row>
    <row r="267" spans="1:48" ht="16.8">
      <c r="A267" s="129" t="s">
        <v>1661</v>
      </c>
      <c r="B267" s="128">
        <v>495</v>
      </c>
      <c r="C267" s="128">
        <v>368</v>
      </c>
      <c r="D267" s="128">
        <v>242</v>
      </c>
      <c r="E267" s="128">
        <v>253</v>
      </c>
      <c r="F267" s="128">
        <v>141</v>
      </c>
      <c r="G267" s="128">
        <v>270</v>
      </c>
      <c r="H267" s="128">
        <v>42</v>
      </c>
      <c r="I267" s="128">
        <v>42</v>
      </c>
      <c r="J267" s="128">
        <v>393</v>
      </c>
      <c r="K267" s="128">
        <v>97</v>
      </c>
      <c r="L267" s="128">
        <v>52</v>
      </c>
      <c r="M267" s="128">
        <v>495</v>
      </c>
      <c r="N267" s="128">
        <v>53</v>
      </c>
      <c r="O267" s="128">
        <v>98</v>
      </c>
      <c r="P267" s="128">
        <v>56</v>
      </c>
      <c r="Q267" s="128">
        <v>35</v>
      </c>
      <c r="R267" s="128">
        <v>91</v>
      </c>
      <c r="S267" s="128">
        <v>204</v>
      </c>
      <c r="T267" s="128">
        <v>24</v>
      </c>
      <c r="U267" s="128">
        <v>77</v>
      </c>
      <c r="V267" s="128">
        <v>985</v>
      </c>
      <c r="W267" s="128">
        <v>35</v>
      </c>
      <c r="X267" s="128">
        <v>4</v>
      </c>
      <c r="Y267" s="128">
        <v>1</v>
      </c>
      <c r="Z267" s="128">
        <v>75</v>
      </c>
      <c r="AA267" s="128">
        <v>11</v>
      </c>
      <c r="AB267" s="128">
        <v>32</v>
      </c>
      <c r="AC267" s="128">
        <v>39</v>
      </c>
      <c r="AD267" s="128">
        <v>38</v>
      </c>
      <c r="AE267" s="128">
        <v>18</v>
      </c>
      <c r="AF267" s="128">
        <v>9</v>
      </c>
      <c r="AG267" s="128">
        <v>104</v>
      </c>
      <c r="AH267" s="128">
        <v>1</v>
      </c>
      <c r="AI267" s="128">
        <v>40</v>
      </c>
      <c r="AJ267" s="128">
        <v>63</v>
      </c>
      <c r="AK267" s="128">
        <v>1</v>
      </c>
      <c r="AL267" s="128">
        <v>224</v>
      </c>
      <c r="AM267" s="128">
        <v>14</v>
      </c>
      <c r="AN267" s="128">
        <v>19</v>
      </c>
      <c r="AO267" s="128">
        <v>495</v>
      </c>
      <c r="AP267" s="128">
        <v>37</v>
      </c>
      <c r="AQ267" s="128">
        <v>0</v>
      </c>
      <c r="AR267" s="128">
        <v>0</v>
      </c>
      <c r="AS267" s="128">
        <v>20</v>
      </c>
      <c r="AT267" s="128">
        <v>409</v>
      </c>
      <c r="AU267" s="128">
        <v>0</v>
      </c>
      <c r="AV267" s="128">
        <v>449</v>
      </c>
    </row>
    <row r="268" spans="1:48" ht="16.8">
      <c r="A268" s="129" t="s">
        <v>1662</v>
      </c>
      <c r="B268" s="128">
        <v>351</v>
      </c>
      <c r="C268" s="128">
        <v>268</v>
      </c>
      <c r="D268" s="128">
        <v>200</v>
      </c>
      <c r="E268" s="128">
        <v>151</v>
      </c>
      <c r="F268" s="128">
        <v>67</v>
      </c>
      <c r="G268" s="128">
        <v>188</v>
      </c>
      <c r="H268" s="128">
        <v>45</v>
      </c>
      <c r="I268" s="128">
        <v>51</v>
      </c>
      <c r="J268" s="128">
        <v>313</v>
      </c>
      <c r="K268" s="128">
        <v>26</v>
      </c>
      <c r="L268" s="128">
        <v>17</v>
      </c>
      <c r="M268" s="128">
        <v>351</v>
      </c>
      <c r="N268" s="128">
        <v>44</v>
      </c>
      <c r="O268" s="128">
        <v>0</v>
      </c>
      <c r="P268" s="128">
        <v>49</v>
      </c>
      <c r="Q268" s="128">
        <v>49</v>
      </c>
      <c r="R268" s="128">
        <v>60</v>
      </c>
      <c r="S268" s="128">
        <v>125</v>
      </c>
      <c r="T268" s="128">
        <v>26</v>
      </c>
      <c r="U268" s="128">
        <v>35</v>
      </c>
      <c r="V268" s="128">
        <v>690</v>
      </c>
      <c r="W268" s="128">
        <v>25</v>
      </c>
      <c r="X268" s="128">
        <v>8</v>
      </c>
      <c r="Y268" s="128">
        <v>2</v>
      </c>
      <c r="Z268" s="128">
        <v>56</v>
      </c>
      <c r="AA268" s="128">
        <v>10</v>
      </c>
      <c r="AB268" s="128">
        <v>18</v>
      </c>
      <c r="AC268" s="128">
        <v>32</v>
      </c>
      <c r="AD268" s="128">
        <v>24</v>
      </c>
      <c r="AE268" s="128">
        <v>17</v>
      </c>
      <c r="AF268" s="128">
        <v>6</v>
      </c>
      <c r="AG268" s="128">
        <v>77</v>
      </c>
      <c r="AH268" s="128">
        <v>10</v>
      </c>
      <c r="AI268" s="128">
        <v>30</v>
      </c>
      <c r="AJ268" s="128">
        <v>23</v>
      </c>
      <c r="AK268" s="128">
        <v>7</v>
      </c>
      <c r="AL268" s="128">
        <v>61</v>
      </c>
      <c r="AM268" s="128">
        <v>60</v>
      </c>
      <c r="AN268" s="128">
        <v>9</v>
      </c>
      <c r="AO268" s="128">
        <v>351</v>
      </c>
      <c r="AP268" s="128">
        <v>26</v>
      </c>
      <c r="AQ268" s="128">
        <v>0</v>
      </c>
      <c r="AR268" s="128">
        <v>0</v>
      </c>
      <c r="AS268" s="128">
        <v>10</v>
      </c>
      <c r="AT268" s="128">
        <v>304</v>
      </c>
      <c r="AU268" s="128">
        <v>0</v>
      </c>
      <c r="AV268" s="128">
        <v>334</v>
      </c>
    </row>
    <row r="269" spans="1:48" ht="16.8">
      <c r="A269" s="129" t="s">
        <v>1663</v>
      </c>
      <c r="B269" s="128">
        <v>321</v>
      </c>
      <c r="C269" s="128">
        <v>226</v>
      </c>
      <c r="D269" s="128">
        <v>174</v>
      </c>
      <c r="E269" s="128">
        <v>147</v>
      </c>
      <c r="F269" s="128">
        <v>71</v>
      </c>
      <c r="G269" s="128">
        <v>177</v>
      </c>
      <c r="H269" s="128">
        <v>37</v>
      </c>
      <c r="I269" s="128">
        <v>36</v>
      </c>
      <c r="J269" s="128">
        <v>263</v>
      </c>
      <c r="K269" s="128">
        <v>46</v>
      </c>
      <c r="L269" s="128">
        <v>20</v>
      </c>
      <c r="M269" s="128">
        <v>321</v>
      </c>
      <c r="N269" s="128">
        <v>28</v>
      </c>
      <c r="O269" s="128">
        <v>29</v>
      </c>
      <c r="P269" s="128">
        <v>47</v>
      </c>
      <c r="Q269" s="128">
        <v>33</v>
      </c>
      <c r="R269" s="128">
        <v>66</v>
      </c>
      <c r="S269" s="128">
        <v>114</v>
      </c>
      <c r="T269" s="128">
        <v>17</v>
      </c>
      <c r="U269" s="128">
        <v>36</v>
      </c>
      <c r="V269" s="128">
        <v>630</v>
      </c>
      <c r="W269" s="128">
        <v>26</v>
      </c>
      <c r="X269" s="128">
        <v>4</v>
      </c>
      <c r="Y269" s="128">
        <v>4</v>
      </c>
      <c r="Z269" s="128">
        <v>48</v>
      </c>
      <c r="AA269" s="128">
        <v>14</v>
      </c>
      <c r="AB269" s="128">
        <v>16</v>
      </c>
      <c r="AC269" s="128">
        <v>15</v>
      </c>
      <c r="AD269" s="128">
        <v>33</v>
      </c>
      <c r="AE269" s="128">
        <v>17</v>
      </c>
      <c r="AF269" s="128">
        <v>6</v>
      </c>
      <c r="AG269" s="128">
        <v>65</v>
      </c>
      <c r="AH269" s="128">
        <v>5</v>
      </c>
      <c r="AI269" s="128">
        <v>24</v>
      </c>
      <c r="AJ269" s="128">
        <v>27</v>
      </c>
      <c r="AK269" s="128">
        <v>13</v>
      </c>
      <c r="AL269" s="128">
        <v>57</v>
      </c>
      <c r="AM269" s="128">
        <v>71</v>
      </c>
      <c r="AN269" s="128">
        <v>13</v>
      </c>
      <c r="AO269" s="128">
        <v>321</v>
      </c>
      <c r="AP269" s="128">
        <v>22</v>
      </c>
      <c r="AQ269" s="128">
        <v>0</v>
      </c>
      <c r="AR269" s="128">
        <v>0</v>
      </c>
      <c r="AS269" s="128">
        <v>12</v>
      </c>
      <c r="AT269" s="128">
        <v>270</v>
      </c>
      <c r="AU269" s="128">
        <v>0</v>
      </c>
      <c r="AV269" s="128">
        <v>302</v>
      </c>
    </row>
    <row r="270" spans="1:48" ht="16.8">
      <c r="A270" s="129" t="s">
        <v>1664</v>
      </c>
      <c r="B270" s="128">
        <v>432</v>
      </c>
      <c r="C270" s="128">
        <v>334</v>
      </c>
      <c r="D270" s="128">
        <v>238</v>
      </c>
      <c r="E270" s="128">
        <v>194</v>
      </c>
      <c r="F270" s="128">
        <v>101</v>
      </c>
      <c r="G270" s="128">
        <v>222</v>
      </c>
      <c r="H270" s="128">
        <v>49</v>
      </c>
      <c r="I270" s="128">
        <v>60</v>
      </c>
      <c r="J270" s="128">
        <v>398</v>
      </c>
      <c r="K270" s="128">
        <v>21</v>
      </c>
      <c r="L270" s="128">
        <v>8</v>
      </c>
      <c r="M270" s="128">
        <v>432</v>
      </c>
      <c r="N270" s="128">
        <v>42</v>
      </c>
      <c r="O270" s="128">
        <v>21</v>
      </c>
      <c r="P270" s="128">
        <v>48</v>
      </c>
      <c r="Q270" s="128">
        <v>40</v>
      </c>
      <c r="R270" s="128">
        <v>74</v>
      </c>
      <c r="S270" s="128">
        <v>186</v>
      </c>
      <c r="T270" s="128">
        <v>31</v>
      </c>
      <c r="U270" s="128">
        <v>45</v>
      </c>
      <c r="V270" s="128">
        <v>851</v>
      </c>
      <c r="W270" s="128">
        <v>38</v>
      </c>
      <c r="X270" s="128">
        <v>9</v>
      </c>
      <c r="Y270" s="128">
        <v>3</v>
      </c>
      <c r="Z270" s="128">
        <v>58</v>
      </c>
      <c r="AA270" s="128">
        <v>7</v>
      </c>
      <c r="AB270" s="128">
        <v>20</v>
      </c>
      <c r="AC270" s="128">
        <v>33</v>
      </c>
      <c r="AD270" s="128">
        <v>42</v>
      </c>
      <c r="AE270" s="128">
        <v>22</v>
      </c>
      <c r="AF270" s="128">
        <v>14</v>
      </c>
      <c r="AG270" s="128">
        <v>86</v>
      </c>
      <c r="AH270" s="128">
        <v>7</v>
      </c>
      <c r="AI270" s="128">
        <v>41</v>
      </c>
      <c r="AJ270" s="128">
        <v>37</v>
      </c>
      <c r="AK270" s="128">
        <v>3</v>
      </c>
      <c r="AL270" s="128">
        <v>49</v>
      </c>
      <c r="AM270" s="128">
        <v>34</v>
      </c>
      <c r="AN270" s="128">
        <v>22</v>
      </c>
      <c r="AO270" s="128">
        <v>432</v>
      </c>
      <c r="AP270" s="128">
        <v>38</v>
      </c>
      <c r="AQ270" s="128">
        <v>0</v>
      </c>
      <c r="AR270" s="128">
        <v>0</v>
      </c>
      <c r="AS270" s="128">
        <v>22</v>
      </c>
      <c r="AT270" s="128">
        <v>357</v>
      </c>
      <c r="AU270" s="128">
        <v>0</v>
      </c>
      <c r="AV270" s="128">
        <v>403</v>
      </c>
    </row>
    <row r="271" spans="1:48" ht="16.8">
      <c r="A271" s="129" t="s">
        <v>1665</v>
      </c>
      <c r="B271" s="128">
        <v>370</v>
      </c>
      <c r="C271" s="128">
        <v>282</v>
      </c>
      <c r="D271" s="128">
        <v>193</v>
      </c>
      <c r="E271" s="128">
        <v>177</v>
      </c>
      <c r="F271" s="128">
        <v>90</v>
      </c>
      <c r="G271" s="128">
        <v>209</v>
      </c>
      <c r="H271" s="128">
        <v>45</v>
      </c>
      <c r="I271" s="128">
        <v>26</v>
      </c>
      <c r="J271" s="128">
        <v>309</v>
      </c>
      <c r="K271" s="128">
        <v>48</v>
      </c>
      <c r="L271" s="128">
        <v>28</v>
      </c>
      <c r="M271" s="128">
        <v>370</v>
      </c>
      <c r="N271" s="128">
        <v>37</v>
      </c>
      <c r="O271" s="128">
        <v>181</v>
      </c>
      <c r="P271" s="128">
        <v>33</v>
      </c>
      <c r="Q271" s="128">
        <v>29</v>
      </c>
      <c r="R271" s="128">
        <v>84</v>
      </c>
      <c r="S271" s="128">
        <v>142</v>
      </c>
      <c r="T271" s="128">
        <v>23</v>
      </c>
      <c r="U271" s="128">
        <v>57</v>
      </c>
      <c r="V271" s="128">
        <v>727</v>
      </c>
      <c r="W271" s="128">
        <v>21</v>
      </c>
      <c r="X271" s="128">
        <v>4</v>
      </c>
      <c r="Y271" s="128">
        <v>4</v>
      </c>
      <c r="Z271" s="128">
        <v>63</v>
      </c>
      <c r="AA271" s="128">
        <v>11</v>
      </c>
      <c r="AB271" s="128">
        <v>36</v>
      </c>
      <c r="AC271" s="128">
        <v>28</v>
      </c>
      <c r="AD271" s="128">
        <v>25</v>
      </c>
      <c r="AE271" s="128">
        <v>14</v>
      </c>
      <c r="AF271" s="128">
        <v>8</v>
      </c>
      <c r="AG271" s="128">
        <v>87</v>
      </c>
      <c r="AH271" s="128">
        <v>2</v>
      </c>
      <c r="AI271" s="128">
        <v>23</v>
      </c>
      <c r="AJ271" s="128">
        <v>31</v>
      </c>
      <c r="AK271" s="128">
        <v>4</v>
      </c>
      <c r="AL271" s="128">
        <v>63</v>
      </c>
      <c r="AM271" s="128">
        <v>54</v>
      </c>
      <c r="AN271" s="128">
        <v>4</v>
      </c>
      <c r="AO271" s="128">
        <v>370</v>
      </c>
      <c r="AP271" s="128">
        <v>25</v>
      </c>
      <c r="AQ271" s="128">
        <v>0</v>
      </c>
      <c r="AR271" s="128">
        <v>0</v>
      </c>
      <c r="AS271" s="128">
        <v>10</v>
      </c>
      <c r="AT271" s="128">
        <v>307</v>
      </c>
      <c r="AU271" s="128">
        <v>0</v>
      </c>
      <c r="AV271" s="128">
        <v>338</v>
      </c>
    </row>
    <row r="272" spans="1:48" ht="16.8">
      <c r="A272" s="129" t="s">
        <v>1666</v>
      </c>
      <c r="B272" s="128">
        <v>218</v>
      </c>
      <c r="C272" s="128">
        <v>176</v>
      </c>
      <c r="D272" s="128">
        <v>115</v>
      </c>
      <c r="E272" s="128">
        <v>103</v>
      </c>
      <c r="F272" s="128">
        <v>53</v>
      </c>
      <c r="G272" s="128">
        <v>111</v>
      </c>
      <c r="H272" s="128">
        <v>29</v>
      </c>
      <c r="I272" s="128">
        <v>25</v>
      </c>
      <c r="J272" s="128">
        <v>147</v>
      </c>
      <c r="K272" s="128">
        <v>67</v>
      </c>
      <c r="L272" s="128">
        <v>39</v>
      </c>
      <c r="M272" s="128">
        <v>218</v>
      </c>
      <c r="N272" s="128">
        <v>22</v>
      </c>
      <c r="O272" s="128">
        <v>0</v>
      </c>
      <c r="P272" s="128">
        <v>17</v>
      </c>
      <c r="Q272" s="128">
        <v>14</v>
      </c>
      <c r="R272" s="128">
        <v>44</v>
      </c>
      <c r="S272" s="128">
        <v>88</v>
      </c>
      <c r="T272" s="128">
        <v>14</v>
      </c>
      <c r="U272" s="128">
        <v>39</v>
      </c>
      <c r="V272" s="128">
        <v>432</v>
      </c>
      <c r="W272" s="128">
        <v>22</v>
      </c>
      <c r="X272" s="128">
        <v>2</v>
      </c>
      <c r="Y272" s="128">
        <v>1</v>
      </c>
      <c r="Z272" s="128">
        <v>16</v>
      </c>
      <c r="AA272" s="128">
        <v>7</v>
      </c>
      <c r="AB272" s="128">
        <v>8</v>
      </c>
      <c r="AC272" s="128">
        <v>23</v>
      </c>
      <c r="AD272" s="128">
        <v>20</v>
      </c>
      <c r="AE272" s="128">
        <v>11</v>
      </c>
      <c r="AF272" s="128">
        <v>3</v>
      </c>
      <c r="AG272" s="128">
        <v>56</v>
      </c>
      <c r="AH272" s="128">
        <v>3</v>
      </c>
      <c r="AI272" s="128">
        <v>12</v>
      </c>
      <c r="AJ272" s="128">
        <v>23</v>
      </c>
      <c r="AK272" s="128">
        <v>11</v>
      </c>
      <c r="AL272" s="128">
        <v>140</v>
      </c>
      <c r="AM272" s="128">
        <v>15</v>
      </c>
      <c r="AN272" s="128">
        <v>9</v>
      </c>
      <c r="AO272" s="128">
        <v>218</v>
      </c>
      <c r="AP272" s="128">
        <v>17</v>
      </c>
      <c r="AQ272" s="128">
        <v>0</v>
      </c>
      <c r="AR272" s="128">
        <v>0</v>
      </c>
      <c r="AS272" s="128">
        <v>11</v>
      </c>
      <c r="AT272" s="128">
        <v>183</v>
      </c>
      <c r="AU272" s="128">
        <v>0</v>
      </c>
      <c r="AV272" s="128">
        <v>207</v>
      </c>
    </row>
    <row r="273" spans="1:48" ht="16.8">
      <c r="A273" s="129" t="s">
        <v>1668</v>
      </c>
      <c r="B273" s="128">
        <v>749</v>
      </c>
      <c r="C273" s="128">
        <v>638</v>
      </c>
      <c r="D273" s="128">
        <v>404</v>
      </c>
      <c r="E273" s="128">
        <v>345</v>
      </c>
      <c r="F273" s="128">
        <v>193</v>
      </c>
      <c r="G273" s="128">
        <v>393</v>
      </c>
      <c r="H273" s="128">
        <v>72</v>
      </c>
      <c r="I273" s="128">
        <v>91</v>
      </c>
      <c r="J273" s="128">
        <v>559</v>
      </c>
      <c r="K273" s="128">
        <v>205</v>
      </c>
      <c r="L273" s="128">
        <v>100</v>
      </c>
      <c r="M273" s="128">
        <v>749</v>
      </c>
      <c r="N273" s="128">
        <v>74</v>
      </c>
      <c r="O273" s="128">
        <v>272</v>
      </c>
      <c r="P273" s="128">
        <v>72</v>
      </c>
      <c r="Q273" s="128">
        <v>50</v>
      </c>
      <c r="R273" s="128">
        <v>140</v>
      </c>
      <c r="S273" s="128">
        <v>297</v>
      </c>
      <c r="T273" s="128">
        <v>66</v>
      </c>
      <c r="U273" s="128">
        <v>118</v>
      </c>
      <c r="V273" s="128">
        <v>1513</v>
      </c>
      <c r="W273" s="128">
        <v>49</v>
      </c>
      <c r="X273" s="128">
        <v>4</v>
      </c>
      <c r="Y273" s="128">
        <v>1</v>
      </c>
      <c r="Z273" s="128">
        <v>124</v>
      </c>
      <c r="AA273" s="128">
        <v>17</v>
      </c>
      <c r="AB273" s="128">
        <v>45</v>
      </c>
      <c r="AC273" s="128">
        <v>54</v>
      </c>
      <c r="AD273" s="128">
        <v>45</v>
      </c>
      <c r="AE273" s="128">
        <v>25</v>
      </c>
      <c r="AF273" s="128">
        <v>21</v>
      </c>
      <c r="AG273" s="128">
        <v>176</v>
      </c>
      <c r="AH273" s="128">
        <v>4</v>
      </c>
      <c r="AI273" s="128">
        <v>80</v>
      </c>
      <c r="AJ273" s="128">
        <v>69</v>
      </c>
      <c r="AK273" s="128">
        <v>20</v>
      </c>
      <c r="AL273" s="128">
        <v>448</v>
      </c>
      <c r="AM273" s="128">
        <v>35</v>
      </c>
      <c r="AN273" s="128">
        <v>39</v>
      </c>
      <c r="AO273" s="128">
        <v>749</v>
      </c>
      <c r="AP273" s="128">
        <v>50</v>
      </c>
      <c r="AQ273" s="128">
        <v>0</v>
      </c>
      <c r="AR273" s="128">
        <v>0</v>
      </c>
      <c r="AS273" s="128">
        <v>20</v>
      </c>
      <c r="AT273" s="128">
        <v>636</v>
      </c>
      <c r="AU273" s="128">
        <v>0</v>
      </c>
      <c r="AV273" s="128">
        <v>716</v>
      </c>
    </row>
    <row r="274" spans="1:48" ht="16.8">
      <c r="A274" s="129" t="s">
        <v>1669</v>
      </c>
      <c r="B274" s="128">
        <v>513</v>
      </c>
      <c r="C274" s="128">
        <v>414</v>
      </c>
      <c r="D274" s="128">
        <v>276</v>
      </c>
      <c r="E274" s="128">
        <v>237</v>
      </c>
      <c r="F274" s="128">
        <v>125</v>
      </c>
      <c r="G274" s="128">
        <v>273</v>
      </c>
      <c r="H274" s="128">
        <v>59</v>
      </c>
      <c r="I274" s="128">
        <v>56</v>
      </c>
      <c r="J274" s="128">
        <v>342</v>
      </c>
      <c r="K274" s="128">
        <v>184</v>
      </c>
      <c r="L274" s="128">
        <v>101</v>
      </c>
      <c r="M274" s="128">
        <v>513</v>
      </c>
      <c r="N274" s="128">
        <v>60</v>
      </c>
      <c r="O274" s="128">
        <v>135</v>
      </c>
      <c r="P274" s="128">
        <v>49</v>
      </c>
      <c r="Q274" s="128">
        <v>36</v>
      </c>
      <c r="R274" s="128">
        <v>95</v>
      </c>
      <c r="S274" s="128">
        <v>208</v>
      </c>
      <c r="T274" s="128">
        <v>22</v>
      </c>
      <c r="U274" s="128">
        <v>103</v>
      </c>
      <c r="V274" s="128">
        <v>1039</v>
      </c>
      <c r="W274" s="128">
        <v>39</v>
      </c>
      <c r="X274" s="128">
        <v>6</v>
      </c>
      <c r="Y274" s="128">
        <v>1</v>
      </c>
      <c r="Z274" s="128">
        <v>77</v>
      </c>
      <c r="AA274" s="128">
        <v>9</v>
      </c>
      <c r="AB274" s="128">
        <v>32</v>
      </c>
      <c r="AC274" s="128">
        <v>27</v>
      </c>
      <c r="AD274" s="128">
        <v>77</v>
      </c>
      <c r="AE274" s="128">
        <v>20</v>
      </c>
      <c r="AF274" s="128">
        <v>21</v>
      </c>
      <c r="AG274" s="128">
        <v>98</v>
      </c>
      <c r="AH274" s="128">
        <v>1</v>
      </c>
      <c r="AI274" s="128">
        <v>50</v>
      </c>
      <c r="AJ274" s="128">
        <v>47</v>
      </c>
      <c r="AK274" s="128">
        <v>15</v>
      </c>
      <c r="AL274" s="128">
        <v>316</v>
      </c>
      <c r="AM274" s="128">
        <v>61</v>
      </c>
      <c r="AN274" s="128">
        <v>35</v>
      </c>
      <c r="AO274" s="128">
        <v>513</v>
      </c>
      <c r="AP274" s="128">
        <v>32</v>
      </c>
      <c r="AQ274" s="128">
        <v>0</v>
      </c>
      <c r="AR274" s="128">
        <v>0</v>
      </c>
      <c r="AS274" s="128">
        <v>19</v>
      </c>
      <c r="AT274" s="128">
        <v>443</v>
      </c>
      <c r="AU274" s="128">
        <v>0</v>
      </c>
      <c r="AV274" s="128">
        <v>491</v>
      </c>
    </row>
    <row r="275" spans="1:48" ht="16.8">
      <c r="A275" s="129" t="s">
        <v>1670</v>
      </c>
      <c r="B275" s="128">
        <v>475</v>
      </c>
      <c r="C275" s="128">
        <v>387</v>
      </c>
      <c r="D275" s="128">
        <v>268</v>
      </c>
      <c r="E275" s="128">
        <v>207</v>
      </c>
      <c r="F275" s="128">
        <v>101</v>
      </c>
      <c r="G275" s="128">
        <v>261</v>
      </c>
      <c r="H275" s="128">
        <v>52</v>
      </c>
      <c r="I275" s="128">
        <v>61</v>
      </c>
      <c r="J275" s="128">
        <v>327</v>
      </c>
      <c r="K275" s="128">
        <v>138</v>
      </c>
      <c r="L275" s="128">
        <v>64</v>
      </c>
      <c r="M275" s="128">
        <v>475</v>
      </c>
      <c r="N275" s="128">
        <v>47</v>
      </c>
      <c r="O275" s="128">
        <v>162</v>
      </c>
      <c r="P275" s="128">
        <v>27</v>
      </c>
      <c r="Q275" s="128">
        <v>18</v>
      </c>
      <c r="R275" s="128">
        <v>78</v>
      </c>
      <c r="S275" s="128">
        <v>215</v>
      </c>
      <c r="T275" s="128">
        <v>35</v>
      </c>
      <c r="U275" s="128">
        <v>95</v>
      </c>
      <c r="V275" s="128">
        <v>940</v>
      </c>
      <c r="W275" s="128">
        <v>53</v>
      </c>
      <c r="X275" s="128">
        <v>2</v>
      </c>
      <c r="Y275" s="128">
        <v>0</v>
      </c>
      <c r="Z275" s="128">
        <v>58</v>
      </c>
      <c r="AA275" s="128">
        <v>6</v>
      </c>
      <c r="AB275" s="128">
        <v>36</v>
      </c>
      <c r="AC275" s="128">
        <v>28</v>
      </c>
      <c r="AD275" s="128">
        <v>46</v>
      </c>
      <c r="AE275" s="128">
        <v>26</v>
      </c>
      <c r="AF275" s="128">
        <v>14</v>
      </c>
      <c r="AG275" s="128">
        <v>108</v>
      </c>
      <c r="AH275" s="128">
        <v>2</v>
      </c>
      <c r="AI275" s="128">
        <v>27</v>
      </c>
      <c r="AJ275" s="128">
        <v>52</v>
      </c>
      <c r="AK275" s="128">
        <v>10</v>
      </c>
      <c r="AL275" s="128">
        <v>284</v>
      </c>
      <c r="AM275" s="128">
        <v>33</v>
      </c>
      <c r="AN275" s="128">
        <v>30</v>
      </c>
      <c r="AO275" s="128">
        <v>475</v>
      </c>
      <c r="AP275" s="128">
        <v>25</v>
      </c>
      <c r="AQ275" s="128">
        <v>0</v>
      </c>
      <c r="AR275" s="128">
        <v>0</v>
      </c>
      <c r="AS275" s="128">
        <v>14</v>
      </c>
      <c r="AT275" s="128">
        <v>416</v>
      </c>
      <c r="AU275" s="128">
        <v>0</v>
      </c>
      <c r="AV275" s="128">
        <v>461</v>
      </c>
    </row>
    <row r="276" spans="1:48" ht="16.8">
      <c r="A276" s="129" t="s">
        <v>1671</v>
      </c>
      <c r="B276" s="128">
        <v>398</v>
      </c>
      <c r="C276" s="128">
        <v>323</v>
      </c>
      <c r="D276" s="128">
        <v>218</v>
      </c>
      <c r="E276" s="128">
        <v>180</v>
      </c>
      <c r="F276" s="128">
        <v>84</v>
      </c>
      <c r="G276" s="128">
        <v>216</v>
      </c>
      <c r="H276" s="128">
        <v>49</v>
      </c>
      <c r="I276" s="128">
        <v>49</v>
      </c>
      <c r="J276" s="128">
        <v>256</v>
      </c>
      <c r="K276" s="128">
        <v>124</v>
      </c>
      <c r="L276" s="128">
        <v>55</v>
      </c>
      <c r="M276" s="128">
        <v>398</v>
      </c>
      <c r="N276" s="128">
        <v>38</v>
      </c>
      <c r="O276" s="128">
        <v>45</v>
      </c>
      <c r="P276" s="128">
        <v>23</v>
      </c>
      <c r="Q276" s="128">
        <v>24</v>
      </c>
      <c r="R276" s="128">
        <v>52</v>
      </c>
      <c r="S276" s="128">
        <v>203</v>
      </c>
      <c r="T276" s="128">
        <v>36</v>
      </c>
      <c r="U276" s="128">
        <v>58</v>
      </c>
      <c r="V276" s="128">
        <v>778</v>
      </c>
      <c r="W276" s="128">
        <v>40</v>
      </c>
      <c r="X276" s="128">
        <v>2</v>
      </c>
      <c r="Y276" s="128">
        <v>0</v>
      </c>
      <c r="Z276" s="128">
        <v>54</v>
      </c>
      <c r="AA276" s="128">
        <v>6</v>
      </c>
      <c r="AB276" s="128">
        <v>21</v>
      </c>
      <c r="AC276" s="128">
        <v>29</v>
      </c>
      <c r="AD276" s="128">
        <v>30</v>
      </c>
      <c r="AE276" s="128">
        <v>13</v>
      </c>
      <c r="AF276" s="128">
        <v>10</v>
      </c>
      <c r="AG276" s="128">
        <v>107</v>
      </c>
      <c r="AH276" s="128">
        <v>7</v>
      </c>
      <c r="AI276" s="128">
        <v>24</v>
      </c>
      <c r="AJ276" s="128">
        <v>44</v>
      </c>
      <c r="AK276" s="128">
        <v>5</v>
      </c>
      <c r="AL276" s="128">
        <v>216</v>
      </c>
      <c r="AM276" s="128">
        <v>30</v>
      </c>
      <c r="AN276" s="128">
        <v>34</v>
      </c>
      <c r="AO276" s="128">
        <v>398</v>
      </c>
      <c r="AP276" s="128">
        <v>28</v>
      </c>
      <c r="AQ276" s="128">
        <v>0</v>
      </c>
      <c r="AR276" s="128">
        <v>0</v>
      </c>
      <c r="AS276" s="128">
        <v>16</v>
      </c>
      <c r="AT276" s="128">
        <v>336</v>
      </c>
      <c r="AU276" s="128">
        <v>0</v>
      </c>
      <c r="AV276" s="128">
        <v>375</v>
      </c>
    </row>
    <row r="277" spans="1:48" ht="16.8">
      <c r="A277" s="129" t="s">
        <v>1672</v>
      </c>
      <c r="B277" s="128">
        <v>252</v>
      </c>
      <c r="C277" s="128">
        <v>182</v>
      </c>
      <c r="D277" s="128">
        <v>131</v>
      </c>
      <c r="E277" s="128">
        <v>121</v>
      </c>
      <c r="F277" s="128">
        <v>61</v>
      </c>
      <c r="G277" s="128">
        <v>135</v>
      </c>
      <c r="H277" s="128">
        <v>25</v>
      </c>
      <c r="I277" s="128">
        <v>31</v>
      </c>
      <c r="J277" s="128">
        <v>195</v>
      </c>
      <c r="K277" s="128">
        <v>65</v>
      </c>
      <c r="L277" s="128">
        <v>33</v>
      </c>
      <c r="M277" s="128">
        <v>252</v>
      </c>
      <c r="N277" s="128">
        <v>22</v>
      </c>
      <c r="O277" s="128">
        <v>0</v>
      </c>
      <c r="P277" s="128">
        <v>26</v>
      </c>
      <c r="Q277" s="128">
        <v>19</v>
      </c>
      <c r="R277" s="128">
        <v>44</v>
      </c>
      <c r="S277" s="128">
        <v>104</v>
      </c>
      <c r="T277" s="128">
        <v>15</v>
      </c>
      <c r="U277" s="128">
        <v>39</v>
      </c>
      <c r="V277" s="128">
        <v>512</v>
      </c>
      <c r="W277" s="128">
        <v>24</v>
      </c>
      <c r="X277" s="128">
        <v>4</v>
      </c>
      <c r="Y277" s="128">
        <v>3</v>
      </c>
      <c r="Z277" s="128">
        <v>18</v>
      </c>
      <c r="AA277" s="128">
        <v>11</v>
      </c>
      <c r="AB277" s="128">
        <v>9</v>
      </c>
      <c r="AC277" s="128">
        <v>17</v>
      </c>
      <c r="AD277" s="128">
        <v>35</v>
      </c>
      <c r="AE277" s="128">
        <v>10</v>
      </c>
      <c r="AF277" s="128">
        <v>3</v>
      </c>
      <c r="AG277" s="128">
        <v>52</v>
      </c>
      <c r="AH277" s="128">
        <v>7</v>
      </c>
      <c r="AI277" s="128">
        <v>19</v>
      </c>
      <c r="AJ277" s="128">
        <v>31</v>
      </c>
      <c r="AK277" s="128">
        <v>6</v>
      </c>
      <c r="AL277" s="128">
        <v>143</v>
      </c>
      <c r="AM277" s="128">
        <v>10</v>
      </c>
      <c r="AN277" s="128">
        <v>18</v>
      </c>
      <c r="AO277" s="128">
        <v>252</v>
      </c>
      <c r="AP277" s="128">
        <v>18</v>
      </c>
      <c r="AQ277" s="128">
        <v>0</v>
      </c>
      <c r="AR277" s="128">
        <v>0</v>
      </c>
      <c r="AS277" s="128">
        <v>13</v>
      </c>
      <c r="AT277" s="128">
        <v>209</v>
      </c>
      <c r="AU277" s="128">
        <v>0</v>
      </c>
      <c r="AV277" s="128">
        <v>233</v>
      </c>
    </row>
    <row r="278" spans="1:48" ht="16.8">
      <c r="A278" s="129" t="s">
        <v>1673</v>
      </c>
      <c r="B278" s="128">
        <v>5</v>
      </c>
      <c r="C278" s="128">
        <v>4</v>
      </c>
      <c r="D278" s="128">
        <v>4</v>
      </c>
      <c r="E278" s="128">
        <v>1</v>
      </c>
      <c r="F278" s="128">
        <v>0</v>
      </c>
      <c r="G278" s="128">
        <v>3</v>
      </c>
      <c r="H278" s="128">
        <v>1</v>
      </c>
      <c r="I278" s="128">
        <v>1</v>
      </c>
      <c r="J278" s="128">
        <v>2</v>
      </c>
      <c r="K278" s="128">
        <v>2</v>
      </c>
      <c r="L278" s="128">
        <v>1</v>
      </c>
      <c r="M278" s="128">
        <v>5</v>
      </c>
      <c r="N278" s="128">
        <v>0</v>
      </c>
      <c r="O278" s="128">
        <v>0</v>
      </c>
      <c r="P278" s="128">
        <v>0</v>
      </c>
      <c r="Q278" s="128">
        <v>0</v>
      </c>
      <c r="R278" s="128">
        <v>2</v>
      </c>
      <c r="S278" s="128">
        <v>2</v>
      </c>
      <c r="T278" s="128">
        <v>0</v>
      </c>
      <c r="U278" s="128">
        <v>1</v>
      </c>
      <c r="V278" s="128">
        <v>9</v>
      </c>
      <c r="W278" s="128">
        <v>1</v>
      </c>
      <c r="X278" s="128">
        <v>0</v>
      </c>
      <c r="Y278" s="128">
        <v>0</v>
      </c>
      <c r="Z278" s="128">
        <v>0</v>
      </c>
      <c r="AA278" s="128">
        <v>0</v>
      </c>
      <c r="AB278" s="128">
        <v>0</v>
      </c>
      <c r="AC278" s="128">
        <v>1</v>
      </c>
      <c r="AD278" s="128">
        <v>0</v>
      </c>
      <c r="AE278" s="128">
        <v>0</v>
      </c>
      <c r="AF278" s="128">
        <v>0</v>
      </c>
      <c r="AG278" s="128">
        <v>1</v>
      </c>
      <c r="AH278" s="128">
        <v>0</v>
      </c>
      <c r="AI278" s="128">
        <v>0</v>
      </c>
      <c r="AJ278" s="128">
        <v>2</v>
      </c>
      <c r="AK278" s="128">
        <v>0</v>
      </c>
      <c r="AL278" s="128">
        <v>1</v>
      </c>
      <c r="AM278" s="128">
        <v>1</v>
      </c>
      <c r="AN278" s="128">
        <v>0</v>
      </c>
      <c r="AO278" s="128">
        <v>5</v>
      </c>
      <c r="AP278" s="128">
        <v>0</v>
      </c>
      <c r="AQ278" s="128">
        <v>0</v>
      </c>
      <c r="AR278" s="128">
        <v>0</v>
      </c>
      <c r="AS278" s="128">
        <v>1</v>
      </c>
      <c r="AT278" s="128">
        <v>4</v>
      </c>
      <c r="AU278" s="128">
        <v>0</v>
      </c>
      <c r="AV278" s="128">
        <v>5</v>
      </c>
    </row>
    <row r="279" spans="1:48" ht="16.8">
      <c r="A279" s="129" t="s">
        <v>1674</v>
      </c>
      <c r="B279" s="128">
        <v>47</v>
      </c>
      <c r="C279" s="128">
        <v>35</v>
      </c>
      <c r="D279" s="128">
        <v>21</v>
      </c>
      <c r="E279" s="128">
        <v>26</v>
      </c>
      <c r="F279" s="128">
        <v>9</v>
      </c>
      <c r="G279" s="128">
        <v>26</v>
      </c>
      <c r="H279" s="128">
        <v>7</v>
      </c>
      <c r="I279" s="128">
        <v>5</v>
      </c>
      <c r="J279" s="128">
        <v>48</v>
      </c>
      <c r="K279" s="128">
        <v>2</v>
      </c>
      <c r="L279" s="128">
        <v>0</v>
      </c>
      <c r="M279" s="128">
        <v>47</v>
      </c>
      <c r="N279" s="128">
        <v>4</v>
      </c>
      <c r="O279" s="128">
        <v>0</v>
      </c>
      <c r="P279" s="128">
        <v>1</v>
      </c>
      <c r="Q279" s="128">
        <v>1</v>
      </c>
      <c r="R279" s="128">
        <v>7</v>
      </c>
      <c r="S279" s="128">
        <v>26</v>
      </c>
      <c r="T279" s="128">
        <v>5</v>
      </c>
      <c r="U279" s="128">
        <v>7</v>
      </c>
      <c r="V279" s="128">
        <v>97</v>
      </c>
      <c r="W279" s="128">
        <v>3</v>
      </c>
      <c r="X279" s="128">
        <v>1</v>
      </c>
      <c r="Y279" s="128">
        <v>1</v>
      </c>
      <c r="Z279" s="128">
        <v>7</v>
      </c>
      <c r="AA279" s="128">
        <v>0</v>
      </c>
      <c r="AB279" s="128">
        <v>0</v>
      </c>
      <c r="AC279" s="128">
        <v>3</v>
      </c>
      <c r="AD279" s="128">
        <v>5</v>
      </c>
      <c r="AE279" s="128">
        <v>1</v>
      </c>
      <c r="AF279" s="128">
        <v>1</v>
      </c>
      <c r="AG279" s="128">
        <v>12</v>
      </c>
      <c r="AH279" s="128">
        <v>0</v>
      </c>
      <c r="AI279" s="128">
        <v>2</v>
      </c>
      <c r="AJ279" s="128">
        <v>10</v>
      </c>
      <c r="AK279" s="128">
        <v>2</v>
      </c>
      <c r="AL279" s="128">
        <v>11</v>
      </c>
      <c r="AM279" s="128">
        <v>1</v>
      </c>
      <c r="AN279" s="128">
        <v>6</v>
      </c>
      <c r="AO279" s="128">
        <v>47</v>
      </c>
      <c r="AP279" s="128">
        <v>5</v>
      </c>
      <c r="AQ279" s="128">
        <v>0</v>
      </c>
      <c r="AR279" s="128">
        <v>0</v>
      </c>
      <c r="AS279" s="128">
        <v>3</v>
      </c>
      <c r="AT279" s="128">
        <v>37</v>
      </c>
      <c r="AU279" s="128">
        <v>0</v>
      </c>
      <c r="AV279" s="128">
        <v>42</v>
      </c>
    </row>
    <row r="280" spans="1:48" ht="16.8">
      <c r="A280" s="129" t="s">
        <v>1675</v>
      </c>
      <c r="B280" s="128">
        <v>181</v>
      </c>
      <c r="C280" s="128">
        <v>132</v>
      </c>
      <c r="D280" s="128">
        <v>83</v>
      </c>
      <c r="E280" s="128">
        <v>98</v>
      </c>
      <c r="F280" s="128">
        <v>44</v>
      </c>
      <c r="G280" s="128">
        <v>85</v>
      </c>
      <c r="H280" s="128">
        <v>32</v>
      </c>
      <c r="I280" s="128">
        <v>20</v>
      </c>
      <c r="J280" s="128">
        <v>155</v>
      </c>
      <c r="K280" s="128">
        <v>33</v>
      </c>
      <c r="L280" s="128">
        <v>17</v>
      </c>
      <c r="M280" s="128">
        <v>181</v>
      </c>
      <c r="N280" s="128">
        <v>17</v>
      </c>
      <c r="O280" s="128">
        <v>0</v>
      </c>
      <c r="P280" s="128">
        <v>18</v>
      </c>
      <c r="Q280" s="128">
        <v>11</v>
      </c>
      <c r="R280" s="128">
        <v>32</v>
      </c>
      <c r="S280" s="128">
        <v>71</v>
      </c>
      <c r="T280" s="128">
        <v>15</v>
      </c>
      <c r="U280" s="128">
        <v>34</v>
      </c>
      <c r="V280" s="128">
        <v>369</v>
      </c>
      <c r="W280" s="128">
        <v>14</v>
      </c>
      <c r="X280" s="128">
        <v>5</v>
      </c>
      <c r="Y280" s="128">
        <v>1</v>
      </c>
      <c r="Z280" s="128">
        <v>29</v>
      </c>
      <c r="AA280" s="128">
        <v>4</v>
      </c>
      <c r="AB280" s="128">
        <v>12</v>
      </c>
      <c r="AC280" s="128">
        <v>13</v>
      </c>
      <c r="AD280" s="128">
        <v>20</v>
      </c>
      <c r="AE280" s="128">
        <v>6</v>
      </c>
      <c r="AF280" s="128">
        <v>2</v>
      </c>
      <c r="AG280" s="128">
        <v>45</v>
      </c>
      <c r="AH280" s="128">
        <v>0</v>
      </c>
      <c r="AI280" s="128">
        <v>13</v>
      </c>
      <c r="AJ280" s="128">
        <v>14</v>
      </c>
      <c r="AK280" s="128">
        <v>14</v>
      </c>
      <c r="AL280" s="128">
        <v>50</v>
      </c>
      <c r="AM280" s="128">
        <v>33</v>
      </c>
      <c r="AN280" s="128">
        <v>17</v>
      </c>
      <c r="AO280" s="128">
        <v>181</v>
      </c>
      <c r="AP280" s="128">
        <v>16</v>
      </c>
      <c r="AQ280" s="128">
        <v>0</v>
      </c>
      <c r="AR280" s="128">
        <v>0</v>
      </c>
      <c r="AS280" s="128">
        <v>5</v>
      </c>
      <c r="AT280" s="128">
        <v>156</v>
      </c>
      <c r="AU280" s="128">
        <v>0</v>
      </c>
      <c r="AV280" s="128">
        <v>175</v>
      </c>
    </row>
    <row r="281" spans="1:48" ht="16.8">
      <c r="A281" s="129" t="s">
        <v>1676</v>
      </c>
      <c r="B281" s="128">
        <v>837</v>
      </c>
      <c r="C281" s="128">
        <v>675</v>
      </c>
      <c r="D281" s="128">
        <v>514</v>
      </c>
      <c r="E281" s="128">
        <v>323</v>
      </c>
      <c r="F281" s="128">
        <v>188</v>
      </c>
      <c r="G281" s="128">
        <v>454</v>
      </c>
      <c r="H281" s="128">
        <v>93</v>
      </c>
      <c r="I281" s="128">
        <v>102</v>
      </c>
      <c r="J281" s="128">
        <v>497</v>
      </c>
      <c r="K281" s="128">
        <v>304</v>
      </c>
      <c r="L281" s="128">
        <v>171</v>
      </c>
      <c r="M281" s="128">
        <v>837</v>
      </c>
      <c r="N281" s="128">
        <v>47</v>
      </c>
      <c r="O281" s="128">
        <v>165</v>
      </c>
      <c r="P281" s="128">
        <v>197</v>
      </c>
      <c r="Q281" s="128">
        <v>92</v>
      </c>
      <c r="R281" s="128">
        <v>173</v>
      </c>
      <c r="S281" s="128">
        <v>217</v>
      </c>
      <c r="T281" s="128">
        <v>37</v>
      </c>
      <c r="U281" s="128">
        <v>115</v>
      </c>
      <c r="V281" s="128">
        <v>1638</v>
      </c>
      <c r="W281" s="128">
        <v>19</v>
      </c>
      <c r="X281" s="128">
        <v>10</v>
      </c>
      <c r="Y281" s="128">
        <v>6</v>
      </c>
      <c r="Z281" s="128">
        <v>128</v>
      </c>
      <c r="AA281" s="128">
        <v>41</v>
      </c>
      <c r="AB281" s="128">
        <v>60</v>
      </c>
      <c r="AC281" s="128">
        <v>108</v>
      </c>
      <c r="AD281" s="128">
        <v>36</v>
      </c>
      <c r="AE281" s="128">
        <v>31</v>
      </c>
      <c r="AF281" s="128">
        <v>17</v>
      </c>
      <c r="AG281" s="128">
        <v>164</v>
      </c>
      <c r="AH281" s="128">
        <v>28</v>
      </c>
      <c r="AI281" s="128">
        <v>85</v>
      </c>
      <c r="AJ281" s="128">
        <v>84</v>
      </c>
      <c r="AK281" s="128">
        <v>48</v>
      </c>
      <c r="AL281" s="128">
        <v>504</v>
      </c>
      <c r="AM281" s="128">
        <v>122</v>
      </c>
      <c r="AN281" s="128">
        <v>41</v>
      </c>
      <c r="AO281" s="128">
        <v>837</v>
      </c>
      <c r="AP281" s="128">
        <v>36</v>
      </c>
      <c r="AQ281" s="128">
        <v>0</v>
      </c>
      <c r="AR281" s="128">
        <v>0</v>
      </c>
      <c r="AS281" s="128">
        <v>13</v>
      </c>
      <c r="AT281" s="128">
        <v>758</v>
      </c>
      <c r="AU281" s="128">
        <v>0</v>
      </c>
      <c r="AV281" s="128">
        <v>803</v>
      </c>
    </row>
    <row r="282" spans="1:48" ht="16.8">
      <c r="A282" s="129" t="s">
        <v>1678</v>
      </c>
      <c r="B282" s="128">
        <v>809</v>
      </c>
      <c r="C282" s="128">
        <v>662</v>
      </c>
      <c r="D282" s="128">
        <v>498</v>
      </c>
      <c r="E282" s="128">
        <v>311</v>
      </c>
      <c r="F282" s="128">
        <v>175</v>
      </c>
      <c r="G282" s="128">
        <v>428</v>
      </c>
      <c r="H282" s="128">
        <v>73</v>
      </c>
      <c r="I282" s="128">
        <v>133</v>
      </c>
      <c r="J282" s="128">
        <v>419</v>
      </c>
      <c r="K282" s="128">
        <v>365</v>
      </c>
      <c r="L282" s="128">
        <v>195</v>
      </c>
      <c r="M282" s="128">
        <v>809</v>
      </c>
      <c r="N282" s="128">
        <v>38</v>
      </c>
      <c r="O282" s="128">
        <v>87</v>
      </c>
      <c r="P282" s="128">
        <v>137</v>
      </c>
      <c r="Q282" s="128">
        <v>88</v>
      </c>
      <c r="R282" s="128">
        <v>168</v>
      </c>
      <c r="S282" s="128">
        <v>283</v>
      </c>
      <c r="T282" s="128">
        <v>41</v>
      </c>
      <c r="U282" s="128">
        <v>91</v>
      </c>
      <c r="V282" s="128">
        <v>1593</v>
      </c>
      <c r="W282" s="128">
        <v>36</v>
      </c>
      <c r="X282" s="128">
        <v>8</v>
      </c>
      <c r="Y282" s="128">
        <v>10</v>
      </c>
      <c r="Z282" s="128">
        <v>130</v>
      </c>
      <c r="AA282" s="128">
        <v>44</v>
      </c>
      <c r="AB282" s="128">
        <v>54</v>
      </c>
      <c r="AC282" s="128">
        <v>77</v>
      </c>
      <c r="AD282" s="128">
        <v>36</v>
      </c>
      <c r="AE282" s="128">
        <v>41</v>
      </c>
      <c r="AF282" s="128">
        <v>17</v>
      </c>
      <c r="AG282" s="128">
        <v>136</v>
      </c>
      <c r="AH282" s="128">
        <v>20</v>
      </c>
      <c r="AI282" s="128">
        <v>94</v>
      </c>
      <c r="AJ282" s="128">
        <v>94</v>
      </c>
      <c r="AK282" s="128">
        <v>62</v>
      </c>
      <c r="AL282" s="128">
        <v>390</v>
      </c>
      <c r="AM282" s="128">
        <v>234</v>
      </c>
      <c r="AN282" s="128">
        <v>39</v>
      </c>
      <c r="AO282" s="128">
        <v>809</v>
      </c>
      <c r="AP282" s="128">
        <v>39</v>
      </c>
      <c r="AQ282" s="128">
        <v>0</v>
      </c>
      <c r="AR282" s="128">
        <v>0</v>
      </c>
      <c r="AS282" s="128">
        <v>27</v>
      </c>
      <c r="AT282" s="128">
        <v>709</v>
      </c>
      <c r="AU282" s="128">
        <v>0</v>
      </c>
      <c r="AV282" s="128">
        <v>782</v>
      </c>
    </row>
    <row r="283" spans="1:48" ht="16.8">
      <c r="A283" s="129" t="s">
        <v>1679</v>
      </c>
      <c r="B283" s="128">
        <v>1258</v>
      </c>
      <c r="C283" s="128">
        <v>1045</v>
      </c>
      <c r="D283" s="128">
        <v>614</v>
      </c>
      <c r="E283" s="128">
        <v>644</v>
      </c>
      <c r="F283" s="128">
        <v>275</v>
      </c>
      <c r="G283" s="128">
        <v>720</v>
      </c>
      <c r="H283" s="128">
        <v>124</v>
      </c>
      <c r="I283" s="128">
        <v>139</v>
      </c>
      <c r="J283" s="128">
        <v>788</v>
      </c>
      <c r="K283" s="128">
        <v>465</v>
      </c>
      <c r="L283" s="128">
        <v>258</v>
      </c>
      <c r="M283" s="128">
        <v>1258</v>
      </c>
      <c r="N283" s="128">
        <v>77</v>
      </c>
      <c r="O283" s="128">
        <v>674</v>
      </c>
      <c r="P283" s="128">
        <v>114</v>
      </c>
      <c r="Q283" s="128">
        <v>94</v>
      </c>
      <c r="R283" s="128">
        <v>275</v>
      </c>
      <c r="S283" s="128">
        <v>508</v>
      </c>
      <c r="T283" s="128">
        <v>70</v>
      </c>
      <c r="U283" s="128">
        <v>186</v>
      </c>
      <c r="V283" s="128">
        <v>2511</v>
      </c>
      <c r="W283" s="128">
        <v>22</v>
      </c>
      <c r="X283" s="128">
        <v>7</v>
      </c>
      <c r="Y283" s="128">
        <v>5</v>
      </c>
      <c r="Z283" s="128">
        <v>206</v>
      </c>
      <c r="AA283" s="128">
        <v>24</v>
      </c>
      <c r="AB283" s="128">
        <v>100</v>
      </c>
      <c r="AC283" s="128">
        <v>114</v>
      </c>
      <c r="AD283" s="128">
        <v>54</v>
      </c>
      <c r="AE283" s="128">
        <v>72</v>
      </c>
      <c r="AF283" s="128">
        <v>26</v>
      </c>
      <c r="AG283" s="128">
        <v>311</v>
      </c>
      <c r="AH283" s="128">
        <v>7</v>
      </c>
      <c r="AI283" s="128">
        <v>105</v>
      </c>
      <c r="AJ283" s="128">
        <v>164</v>
      </c>
      <c r="AK283" s="128">
        <v>54</v>
      </c>
      <c r="AL283" s="128">
        <v>764</v>
      </c>
      <c r="AM283" s="128">
        <v>198</v>
      </c>
      <c r="AN283" s="128">
        <v>64</v>
      </c>
      <c r="AO283" s="128">
        <v>1258</v>
      </c>
      <c r="AP283" s="128">
        <v>70</v>
      </c>
      <c r="AQ283" s="128">
        <v>0</v>
      </c>
      <c r="AR283" s="128">
        <v>0</v>
      </c>
      <c r="AS283" s="128">
        <v>37</v>
      </c>
      <c r="AT283" s="128">
        <v>1113</v>
      </c>
      <c r="AU283" s="128">
        <v>0</v>
      </c>
      <c r="AV283" s="128">
        <v>1194</v>
      </c>
    </row>
    <row r="284" spans="1:48" ht="16.8">
      <c r="A284" s="129" t="s">
        <v>1680</v>
      </c>
      <c r="B284" s="128">
        <v>652</v>
      </c>
      <c r="C284" s="128">
        <v>531</v>
      </c>
      <c r="D284" s="128">
        <v>302</v>
      </c>
      <c r="E284" s="128">
        <v>350</v>
      </c>
      <c r="F284" s="128">
        <v>141</v>
      </c>
      <c r="G284" s="128">
        <v>386</v>
      </c>
      <c r="H284" s="128">
        <v>67</v>
      </c>
      <c r="I284" s="128">
        <v>58</v>
      </c>
      <c r="J284" s="128">
        <v>390</v>
      </c>
      <c r="K284" s="128">
        <v>269</v>
      </c>
      <c r="L284" s="128">
        <v>133</v>
      </c>
      <c r="M284" s="128">
        <v>652</v>
      </c>
      <c r="N284" s="128">
        <v>46</v>
      </c>
      <c r="O284" s="128">
        <v>2</v>
      </c>
      <c r="P284" s="128">
        <v>54</v>
      </c>
      <c r="Q284" s="128">
        <v>56</v>
      </c>
      <c r="R284" s="128">
        <v>134</v>
      </c>
      <c r="S284" s="128">
        <v>291</v>
      </c>
      <c r="T284" s="128">
        <v>38</v>
      </c>
      <c r="U284" s="128">
        <v>76</v>
      </c>
      <c r="V284" s="128">
        <v>1311</v>
      </c>
      <c r="W284" s="128">
        <v>42</v>
      </c>
      <c r="X284" s="128">
        <v>4</v>
      </c>
      <c r="Y284" s="128">
        <v>1</v>
      </c>
      <c r="Z284" s="128">
        <v>113</v>
      </c>
      <c r="AA284" s="128">
        <v>10</v>
      </c>
      <c r="AB284" s="128">
        <v>30</v>
      </c>
      <c r="AC284" s="128">
        <v>44</v>
      </c>
      <c r="AD284" s="128">
        <v>30</v>
      </c>
      <c r="AE284" s="128">
        <v>31</v>
      </c>
      <c r="AF284" s="128">
        <v>10</v>
      </c>
      <c r="AG284" s="128">
        <v>176</v>
      </c>
      <c r="AH284" s="128">
        <v>2</v>
      </c>
      <c r="AI284" s="128">
        <v>56</v>
      </c>
      <c r="AJ284" s="128">
        <v>90</v>
      </c>
      <c r="AK284" s="128">
        <v>32</v>
      </c>
      <c r="AL284" s="128">
        <v>407</v>
      </c>
      <c r="AM284" s="128">
        <v>73</v>
      </c>
      <c r="AN284" s="128">
        <v>62</v>
      </c>
      <c r="AO284" s="128">
        <v>652</v>
      </c>
      <c r="AP284" s="128">
        <v>43</v>
      </c>
      <c r="AQ284" s="128">
        <v>0</v>
      </c>
      <c r="AR284" s="128">
        <v>0</v>
      </c>
      <c r="AS284" s="128">
        <v>21</v>
      </c>
      <c r="AT284" s="128">
        <v>560</v>
      </c>
      <c r="AU284" s="128">
        <v>0</v>
      </c>
      <c r="AV284" s="128">
        <v>629</v>
      </c>
    </row>
    <row r="285" spans="1:48" ht="16.8">
      <c r="A285" s="129" t="s">
        <v>1682</v>
      </c>
      <c r="B285" s="128">
        <v>1290</v>
      </c>
      <c r="C285" s="128">
        <v>1033</v>
      </c>
      <c r="D285" s="128">
        <v>688</v>
      </c>
      <c r="E285" s="128">
        <v>602</v>
      </c>
      <c r="F285" s="128">
        <v>270</v>
      </c>
      <c r="G285" s="128">
        <v>682</v>
      </c>
      <c r="H285" s="128">
        <v>145</v>
      </c>
      <c r="I285" s="128">
        <v>193</v>
      </c>
      <c r="J285" s="128">
        <v>845</v>
      </c>
      <c r="K285" s="128">
        <v>507</v>
      </c>
      <c r="L285" s="128">
        <v>281</v>
      </c>
      <c r="M285" s="128">
        <v>1290</v>
      </c>
      <c r="N285" s="128">
        <v>70</v>
      </c>
      <c r="O285" s="128">
        <v>231</v>
      </c>
      <c r="P285" s="128">
        <v>93</v>
      </c>
      <c r="Q285" s="128">
        <v>85</v>
      </c>
      <c r="R285" s="128">
        <v>242</v>
      </c>
      <c r="S285" s="128">
        <v>568</v>
      </c>
      <c r="T285" s="128">
        <v>101</v>
      </c>
      <c r="U285" s="128">
        <v>180</v>
      </c>
      <c r="V285" s="128">
        <v>2642</v>
      </c>
      <c r="W285" s="128">
        <v>109</v>
      </c>
      <c r="X285" s="128">
        <v>9</v>
      </c>
      <c r="Y285" s="128">
        <v>6</v>
      </c>
      <c r="Z285" s="128">
        <v>195</v>
      </c>
      <c r="AA285" s="128">
        <v>27</v>
      </c>
      <c r="AB285" s="128">
        <v>109</v>
      </c>
      <c r="AC285" s="128">
        <v>114</v>
      </c>
      <c r="AD285" s="128">
        <v>85</v>
      </c>
      <c r="AE285" s="128">
        <v>44</v>
      </c>
      <c r="AF285" s="128">
        <v>17</v>
      </c>
      <c r="AG285" s="128">
        <v>325</v>
      </c>
      <c r="AH285" s="128">
        <v>13</v>
      </c>
      <c r="AI285" s="128">
        <v>90</v>
      </c>
      <c r="AJ285" s="128">
        <v>96</v>
      </c>
      <c r="AK285" s="128">
        <v>48</v>
      </c>
      <c r="AL285" s="128">
        <v>917</v>
      </c>
      <c r="AM285" s="128">
        <v>144</v>
      </c>
      <c r="AN285" s="128">
        <v>73</v>
      </c>
      <c r="AO285" s="128">
        <v>1290</v>
      </c>
      <c r="AP285" s="128">
        <v>79</v>
      </c>
      <c r="AQ285" s="128">
        <v>0</v>
      </c>
      <c r="AR285" s="128">
        <v>0</v>
      </c>
      <c r="AS285" s="128">
        <v>35</v>
      </c>
      <c r="AT285" s="128">
        <v>1132</v>
      </c>
      <c r="AU285" s="128">
        <v>0</v>
      </c>
      <c r="AV285" s="128">
        <v>1243</v>
      </c>
    </row>
    <row r="286" spans="1:48" ht="16.8">
      <c r="A286" s="129" t="s">
        <v>1683</v>
      </c>
      <c r="B286" s="128">
        <v>1224</v>
      </c>
      <c r="C286" s="128">
        <v>1061</v>
      </c>
      <c r="D286" s="128">
        <v>649</v>
      </c>
      <c r="E286" s="128">
        <v>575</v>
      </c>
      <c r="F286" s="128">
        <v>257</v>
      </c>
      <c r="G286" s="128">
        <v>713</v>
      </c>
      <c r="H286" s="128">
        <v>130</v>
      </c>
      <c r="I286" s="128">
        <v>124</v>
      </c>
      <c r="J286" s="128">
        <v>685</v>
      </c>
      <c r="K286" s="128">
        <v>543</v>
      </c>
      <c r="L286" s="128">
        <v>328</v>
      </c>
      <c r="M286" s="128">
        <v>1224</v>
      </c>
      <c r="N286" s="128">
        <v>68</v>
      </c>
      <c r="O286" s="128">
        <v>408</v>
      </c>
      <c r="P286" s="128">
        <v>77</v>
      </c>
      <c r="Q286" s="128">
        <v>86</v>
      </c>
      <c r="R286" s="128">
        <v>257</v>
      </c>
      <c r="S286" s="128">
        <v>496</v>
      </c>
      <c r="T286" s="128">
        <v>107</v>
      </c>
      <c r="U286" s="128">
        <v>193</v>
      </c>
      <c r="V286" s="128">
        <v>2452</v>
      </c>
      <c r="W286" s="128">
        <v>60</v>
      </c>
      <c r="X286" s="128">
        <v>3</v>
      </c>
      <c r="Y286" s="128">
        <v>3</v>
      </c>
      <c r="Z286" s="128">
        <v>170</v>
      </c>
      <c r="AA286" s="128">
        <v>17</v>
      </c>
      <c r="AB286" s="128">
        <v>109</v>
      </c>
      <c r="AC286" s="128">
        <v>88</v>
      </c>
      <c r="AD286" s="128">
        <v>113</v>
      </c>
      <c r="AE286" s="128">
        <v>56</v>
      </c>
      <c r="AF286" s="128">
        <v>17</v>
      </c>
      <c r="AG286" s="128">
        <v>267</v>
      </c>
      <c r="AH286" s="128">
        <v>5</v>
      </c>
      <c r="AI286" s="128">
        <v>97</v>
      </c>
      <c r="AJ286" s="128">
        <v>197</v>
      </c>
      <c r="AK286" s="128">
        <v>0</v>
      </c>
      <c r="AL286" s="128">
        <v>1072</v>
      </c>
      <c r="AM286" s="128">
        <v>6</v>
      </c>
      <c r="AN286" s="128">
        <v>61</v>
      </c>
      <c r="AO286" s="128">
        <v>1224</v>
      </c>
      <c r="AP286" s="128">
        <v>55</v>
      </c>
      <c r="AQ286" s="128">
        <v>0</v>
      </c>
      <c r="AR286" s="128">
        <v>0</v>
      </c>
      <c r="AS286" s="128">
        <v>23</v>
      </c>
      <c r="AT286" s="128">
        <v>1113</v>
      </c>
      <c r="AU286" s="128">
        <v>0</v>
      </c>
      <c r="AV286" s="128">
        <v>1180</v>
      </c>
    </row>
    <row r="287" spans="1:48" ht="16.8">
      <c r="A287" s="129" t="s">
        <v>1684</v>
      </c>
      <c r="B287" s="128">
        <v>452</v>
      </c>
      <c r="C287" s="128">
        <v>343</v>
      </c>
      <c r="D287" s="128">
        <v>234</v>
      </c>
      <c r="E287" s="128">
        <v>218</v>
      </c>
      <c r="F287" s="128">
        <v>120</v>
      </c>
      <c r="G287" s="128">
        <v>246</v>
      </c>
      <c r="H287" s="128">
        <v>35</v>
      </c>
      <c r="I287" s="128">
        <v>51</v>
      </c>
      <c r="J287" s="128">
        <v>310</v>
      </c>
      <c r="K287" s="128">
        <v>131</v>
      </c>
      <c r="L287" s="128">
        <v>66</v>
      </c>
      <c r="M287" s="128">
        <v>452</v>
      </c>
      <c r="N287" s="128">
        <v>39</v>
      </c>
      <c r="O287" s="128">
        <v>72</v>
      </c>
      <c r="P287" s="128">
        <v>53</v>
      </c>
      <c r="Q287" s="128">
        <v>29</v>
      </c>
      <c r="R287" s="128">
        <v>88</v>
      </c>
      <c r="S287" s="128">
        <v>214</v>
      </c>
      <c r="T287" s="128">
        <v>32</v>
      </c>
      <c r="U287" s="128">
        <v>34</v>
      </c>
      <c r="V287" s="128">
        <v>893</v>
      </c>
      <c r="W287" s="128">
        <v>38</v>
      </c>
      <c r="X287" s="128">
        <v>4</v>
      </c>
      <c r="Y287" s="128">
        <v>7</v>
      </c>
      <c r="Z287" s="128">
        <v>72</v>
      </c>
      <c r="AA287" s="128">
        <v>13</v>
      </c>
      <c r="AB287" s="128">
        <v>31</v>
      </c>
      <c r="AC287" s="128">
        <v>34</v>
      </c>
      <c r="AD287" s="128">
        <v>32</v>
      </c>
      <c r="AE287" s="128">
        <v>18</v>
      </c>
      <c r="AF287" s="128">
        <v>4</v>
      </c>
      <c r="AG287" s="128">
        <v>116</v>
      </c>
      <c r="AH287" s="128">
        <v>6</v>
      </c>
      <c r="AI287" s="128">
        <v>30</v>
      </c>
      <c r="AJ287" s="128">
        <v>40</v>
      </c>
      <c r="AK287" s="128">
        <v>54</v>
      </c>
      <c r="AL287" s="128">
        <v>177</v>
      </c>
      <c r="AM287" s="128">
        <v>123</v>
      </c>
      <c r="AN287" s="128">
        <v>29</v>
      </c>
      <c r="AO287" s="128">
        <v>452</v>
      </c>
      <c r="AP287" s="128">
        <v>31</v>
      </c>
      <c r="AQ287" s="128">
        <v>0</v>
      </c>
      <c r="AR287" s="128">
        <v>1</v>
      </c>
      <c r="AS287" s="128">
        <v>20</v>
      </c>
      <c r="AT287" s="128">
        <v>382</v>
      </c>
      <c r="AU287" s="128">
        <v>0</v>
      </c>
      <c r="AV287" s="128">
        <v>429</v>
      </c>
    </row>
    <row r="288" spans="1:48" ht="16.8">
      <c r="A288" s="129" t="s">
        <v>1685</v>
      </c>
      <c r="B288" s="128">
        <v>354</v>
      </c>
      <c r="C288" s="128">
        <v>281</v>
      </c>
      <c r="D288" s="128">
        <v>191</v>
      </c>
      <c r="E288" s="128">
        <v>163</v>
      </c>
      <c r="F288" s="128">
        <v>72</v>
      </c>
      <c r="G288" s="128">
        <v>198</v>
      </c>
      <c r="H288" s="128">
        <v>49</v>
      </c>
      <c r="I288" s="128">
        <v>35</v>
      </c>
      <c r="J288" s="128">
        <v>215</v>
      </c>
      <c r="K288" s="128">
        <v>112</v>
      </c>
      <c r="L288" s="128">
        <v>50</v>
      </c>
      <c r="M288" s="128">
        <v>354</v>
      </c>
      <c r="N288" s="128">
        <v>21</v>
      </c>
      <c r="O288" s="128">
        <v>0</v>
      </c>
      <c r="P288" s="128">
        <v>20</v>
      </c>
      <c r="Q288" s="128">
        <v>32</v>
      </c>
      <c r="R288" s="128">
        <v>64</v>
      </c>
      <c r="S288" s="128">
        <v>165</v>
      </c>
      <c r="T288" s="128">
        <v>34</v>
      </c>
      <c r="U288" s="128">
        <v>31</v>
      </c>
      <c r="V288" s="128">
        <v>681</v>
      </c>
      <c r="W288" s="128">
        <v>37</v>
      </c>
      <c r="X288" s="128">
        <v>6</v>
      </c>
      <c r="Y288" s="128">
        <v>0</v>
      </c>
      <c r="Z288" s="128">
        <v>39</v>
      </c>
      <c r="AA288" s="128">
        <v>6</v>
      </c>
      <c r="AB288" s="128">
        <v>18</v>
      </c>
      <c r="AC288" s="128">
        <v>19</v>
      </c>
      <c r="AD288" s="128">
        <v>47</v>
      </c>
      <c r="AE288" s="128">
        <v>16</v>
      </c>
      <c r="AF288" s="128">
        <v>7</v>
      </c>
      <c r="AG288" s="128">
        <v>75</v>
      </c>
      <c r="AH288" s="128">
        <v>3</v>
      </c>
      <c r="AI288" s="128">
        <v>29</v>
      </c>
      <c r="AJ288" s="128">
        <v>34</v>
      </c>
      <c r="AK288" s="128">
        <v>3</v>
      </c>
      <c r="AL288" s="128">
        <v>149</v>
      </c>
      <c r="AM288" s="128">
        <v>120</v>
      </c>
      <c r="AN288" s="128">
        <v>28</v>
      </c>
      <c r="AO288" s="128">
        <v>354</v>
      </c>
      <c r="AP288" s="128">
        <v>18</v>
      </c>
      <c r="AQ288" s="128">
        <v>0</v>
      </c>
      <c r="AR288" s="128">
        <v>0</v>
      </c>
      <c r="AS288" s="128">
        <v>12</v>
      </c>
      <c r="AT288" s="128">
        <v>311</v>
      </c>
      <c r="AU288" s="128">
        <v>0</v>
      </c>
      <c r="AV288" s="128">
        <v>332</v>
      </c>
    </row>
    <row r="289" spans="1:48" ht="16.8">
      <c r="A289" s="129" t="s">
        <v>1686</v>
      </c>
      <c r="B289" s="128">
        <v>513</v>
      </c>
      <c r="C289" s="128">
        <v>409</v>
      </c>
      <c r="D289" s="128">
        <v>259</v>
      </c>
      <c r="E289" s="128">
        <v>254</v>
      </c>
      <c r="F289" s="128">
        <v>124</v>
      </c>
      <c r="G289" s="128">
        <v>266</v>
      </c>
      <c r="H289" s="128">
        <v>56</v>
      </c>
      <c r="I289" s="128">
        <v>67</v>
      </c>
      <c r="J289" s="128">
        <v>377</v>
      </c>
      <c r="K289" s="128">
        <v>137</v>
      </c>
      <c r="L289" s="128">
        <v>60</v>
      </c>
      <c r="M289" s="128">
        <v>513</v>
      </c>
      <c r="N289" s="128">
        <v>26</v>
      </c>
      <c r="O289" s="128">
        <v>0</v>
      </c>
      <c r="P289" s="128">
        <v>40</v>
      </c>
      <c r="Q289" s="128">
        <v>32</v>
      </c>
      <c r="R289" s="128">
        <v>78</v>
      </c>
      <c r="S289" s="128">
        <v>231</v>
      </c>
      <c r="T289" s="128">
        <v>42</v>
      </c>
      <c r="U289" s="128">
        <v>76</v>
      </c>
      <c r="V289" s="128">
        <v>1027</v>
      </c>
      <c r="W289" s="128">
        <v>51</v>
      </c>
      <c r="X289" s="128">
        <v>5</v>
      </c>
      <c r="Y289" s="128">
        <v>2</v>
      </c>
      <c r="Z289" s="128">
        <v>84</v>
      </c>
      <c r="AA289" s="128">
        <v>6</v>
      </c>
      <c r="AB289" s="128">
        <v>26</v>
      </c>
      <c r="AC289" s="128">
        <v>34</v>
      </c>
      <c r="AD289" s="128">
        <v>47</v>
      </c>
      <c r="AE289" s="128">
        <v>28</v>
      </c>
      <c r="AF289" s="128">
        <v>4</v>
      </c>
      <c r="AG289" s="128">
        <v>108</v>
      </c>
      <c r="AH289" s="128">
        <v>4</v>
      </c>
      <c r="AI289" s="128">
        <v>33</v>
      </c>
      <c r="AJ289" s="128">
        <v>45</v>
      </c>
      <c r="AK289" s="128">
        <v>6</v>
      </c>
      <c r="AL289" s="128">
        <v>248</v>
      </c>
      <c r="AM289" s="128">
        <v>138</v>
      </c>
      <c r="AN289" s="128">
        <v>39</v>
      </c>
      <c r="AO289" s="128">
        <v>513</v>
      </c>
      <c r="AP289" s="128">
        <v>32</v>
      </c>
      <c r="AQ289" s="128">
        <v>0</v>
      </c>
      <c r="AR289" s="128">
        <v>0</v>
      </c>
      <c r="AS289" s="128">
        <v>26</v>
      </c>
      <c r="AT289" s="128">
        <v>434</v>
      </c>
      <c r="AU289" s="128">
        <v>0</v>
      </c>
      <c r="AV289" s="128">
        <v>481</v>
      </c>
    </row>
    <row r="290" spans="1:48" ht="16.8">
      <c r="A290" s="129" t="s">
        <v>1687</v>
      </c>
      <c r="B290" s="128">
        <v>1436</v>
      </c>
      <c r="C290" s="128">
        <v>1152</v>
      </c>
      <c r="D290" s="128">
        <v>740</v>
      </c>
      <c r="E290" s="128">
        <v>696</v>
      </c>
      <c r="F290" s="128">
        <v>339</v>
      </c>
      <c r="G290" s="128">
        <v>834</v>
      </c>
      <c r="H290" s="128">
        <v>129</v>
      </c>
      <c r="I290" s="128">
        <v>134</v>
      </c>
      <c r="J290" s="128">
        <v>869</v>
      </c>
      <c r="K290" s="128">
        <v>538</v>
      </c>
      <c r="L290" s="128">
        <v>295</v>
      </c>
      <c r="M290" s="128">
        <v>1436</v>
      </c>
      <c r="N290" s="128">
        <v>110</v>
      </c>
      <c r="O290" s="128">
        <v>384</v>
      </c>
      <c r="P290" s="128">
        <v>214</v>
      </c>
      <c r="Q290" s="128">
        <v>106</v>
      </c>
      <c r="R290" s="128">
        <v>308</v>
      </c>
      <c r="S290" s="128">
        <v>430</v>
      </c>
      <c r="T290" s="128">
        <v>77</v>
      </c>
      <c r="U290" s="128">
        <v>292</v>
      </c>
      <c r="V290" s="128">
        <v>2843</v>
      </c>
      <c r="W290" s="128">
        <v>43</v>
      </c>
      <c r="X290" s="128">
        <v>14</v>
      </c>
      <c r="Y290" s="128">
        <v>7</v>
      </c>
      <c r="Z290" s="128">
        <v>247</v>
      </c>
      <c r="AA290" s="128">
        <v>36</v>
      </c>
      <c r="AB290" s="128">
        <v>130</v>
      </c>
      <c r="AC290" s="128">
        <v>137</v>
      </c>
      <c r="AD290" s="128">
        <v>53</v>
      </c>
      <c r="AE290" s="128">
        <v>46</v>
      </c>
      <c r="AF290" s="128">
        <v>23</v>
      </c>
      <c r="AG290" s="128">
        <v>325</v>
      </c>
      <c r="AH290" s="128">
        <v>15</v>
      </c>
      <c r="AI290" s="128">
        <v>163</v>
      </c>
      <c r="AJ290" s="128">
        <v>145</v>
      </c>
      <c r="AK290" s="128">
        <v>191</v>
      </c>
      <c r="AL290" s="128">
        <v>952</v>
      </c>
      <c r="AM290" s="128">
        <v>99</v>
      </c>
      <c r="AN290" s="128">
        <v>47</v>
      </c>
      <c r="AO290" s="128">
        <v>1436</v>
      </c>
      <c r="AP290" s="128">
        <v>73</v>
      </c>
      <c r="AQ290" s="128">
        <v>0</v>
      </c>
      <c r="AR290" s="128">
        <v>0</v>
      </c>
      <c r="AS290" s="128">
        <v>45</v>
      </c>
      <c r="AT290" s="128">
        <v>1260</v>
      </c>
      <c r="AU290" s="128">
        <v>0</v>
      </c>
      <c r="AV290" s="128">
        <v>1371</v>
      </c>
    </row>
    <row r="291" spans="1:48" ht="16.8">
      <c r="A291" s="129" t="s">
        <v>1688</v>
      </c>
      <c r="B291" s="128">
        <v>272</v>
      </c>
      <c r="C291" s="128">
        <v>210</v>
      </c>
      <c r="D291" s="128">
        <v>131</v>
      </c>
      <c r="E291" s="128">
        <v>141</v>
      </c>
      <c r="F291" s="128">
        <v>70</v>
      </c>
      <c r="G291" s="128">
        <v>146</v>
      </c>
      <c r="H291" s="128">
        <v>31</v>
      </c>
      <c r="I291" s="128">
        <v>25</v>
      </c>
      <c r="J291" s="128">
        <v>194</v>
      </c>
      <c r="K291" s="128">
        <v>80</v>
      </c>
      <c r="L291" s="128">
        <v>48</v>
      </c>
      <c r="M291" s="128">
        <v>272</v>
      </c>
      <c r="N291" s="128">
        <v>22</v>
      </c>
      <c r="O291" s="128">
        <v>0</v>
      </c>
      <c r="P291" s="128">
        <v>19</v>
      </c>
      <c r="Q291" s="128">
        <v>20</v>
      </c>
      <c r="R291" s="128">
        <v>63</v>
      </c>
      <c r="S291" s="128">
        <v>110</v>
      </c>
      <c r="T291" s="128">
        <v>22</v>
      </c>
      <c r="U291" s="128">
        <v>33</v>
      </c>
      <c r="V291" s="128">
        <v>546</v>
      </c>
      <c r="W291" s="128">
        <v>31</v>
      </c>
      <c r="X291" s="128">
        <v>1</v>
      </c>
      <c r="Y291" s="128">
        <v>2</v>
      </c>
      <c r="Z291" s="128">
        <v>43</v>
      </c>
      <c r="AA291" s="128">
        <v>5</v>
      </c>
      <c r="AB291" s="128">
        <v>16</v>
      </c>
      <c r="AC291" s="128">
        <v>29</v>
      </c>
      <c r="AD291" s="128">
        <v>13</v>
      </c>
      <c r="AE291" s="128">
        <v>9</v>
      </c>
      <c r="AF291" s="128">
        <v>2</v>
      </c>
      <c r="AG291" s="128">
        <v>58</v>
      </c>
      <c r="AH291" s="128">
        <v>3</v>
      </c>
      <c r="AI291" s="128">
        <v>25</v>
      </c>
      <c r="AJ291" s="128">
        <v>25</v>
      </c>
      <c r="AK291" s="128">
        <v>10</v>
      </c>
      <c r="AL291" s="128">
        <v>104</v>
      </c>
      <c r="AM291" s="128">
        <v>103</v>
      </c>
      <c r="AN291" s="128">
        <v>23</v>
      </c>
      <c r="AO291" s="128">
        <v>272</v>
      </c>
      <c r="AP291" s="128">
        <v>27</v>
      </c>
      <c r="AQ291" s="128">
        <v>0</v>
      </c>
      <c r="AR291" s="128">
        <v>0</v>
      </c>
      <c r="AS291" s="128">
        <v>16</v>
      </c>
      <c r="AT291" s="128">
        <v>217</v>
      </c>
      <c r="AU291" s="128">
        <v>0</v>
      </c>
      <c r="AV291" s="128">
        <v>257</v>
      </c>
    </row>
    <row r="292" spans="1:48" ht="16.8">
      <c r="A292" s="129" t="s">
        <v>1689</v>
      </c>
      <c r="B292" s="128">
        <v>969</v>
      </c>
      <c r="C292" s="128">
        <v>790</v>
      </c>
      <c r="D292" s="128">
        <v>551</v>
      </c>
      <c r="E292" s="128">
        <v>418</v>
      </c>
      <c r="F292" s="128">
        <v>239</v>
      </c>
      <c r="G292" s="128">
        <v>564</v>
      </c>
      <c r="H292" s="128">
        <v>74</v>
      </c>
      <c r="I292" s="128">
        <v>92</v>
      </c>
      <c r="J292" s="128">
        <v>580</v>
      </c>
      <c r="K292" s="128">
        <v>342</v>
      </c>
      <c r="L292" s="128">
        <v>186</v>
      </c>
      <c r="M292" s="128">
        <v>969</v>
      </c>
      <c r="N292" s="128">
        <v>58</v>
      </c>
      <c r="O292" s="128">
        <v>218</v>
      </c>
      <c r="P292" s="128">
        <v>195</v>
      </c>
      <c r="Q292" s="128">
        <v>100</v>
      </c>
      <c r="R292" s="128">
        <v>198</v>
      </c>
      <c r="S292" s="128">
        <v>274</v>
      </c>
      <c r="T292" s="128">
        <v>66</v>
      </c>
      <c r="U292" s="128">
        <v>132</v>
      </c>
      <c r="V292" s="128">
        <v>1891</v>
      </c>
      <c r="W292" s="128">
        <v>37</v>
      </c>
      <c r="X292" s="128">
        <v>14</v>
      </c>
      <c r="Y292" s="128">
        <v>7</v>
      </c>
      <c r="Z292" s="128">
        <v>152</v>
      </c>
      <c r="AA292" s="128">
        <v>25</v>
      </c>
      <c r="AB292" s="128">
        <v>73</v>
      </c>
      <c r="AC292" s="128">
        <v>102</v>
      </c>
      <c r="AD292" s="128">
        <v>31</v>
      </c>
      <c r="AE292" s="128">
        <v>42</v>
      </c>
      <c r="AF292" s="128">
        <v>21</v>
      </c>
      <c r="AG292" s="128">
        <v>210</v>
      </c>
      <c r="AH292" s="128">
        <v>21</v>
      </c>
      <c r="AI292" s="128">
        <v>115</v>
      </c>
      <c r="AJ292" s="128">
        <v>89</v>
      </c>
      <c r="AK292" s="128">
        <v>1</v>
      </c>
      <c r="AL292" s="128">
        <v>782</v>
      </c>
      <c r="AM292" s="128">
        <v>59</v>
      </c>
      <c r="AN292" s="128">
        <v>25</v>
      </c>
      <c r="AO292" s="128">
        <v>969</v>
      </c>
      <c r="AP292" s="128">
        <v>56</v>
      </c>
      <c r="AQ292" s="128">
        <v>0</v>
      </c>
      <c r="AR292" s="128">
        <v>0</v>
      </c>
      <c r="AS292" s="128">
        <v>27</v>
      </c>
      <c r="AT292" s="128">
        <v>855</v>
      </c>
      <c r="AU292" s="128">
        <v>0</v>
      </c>
      <c r="AV292" s="128">
        <v>930</v>
      </c>
    </row>
    <row r="293" spans="1:48" ht="16.8">
      <c r="A293" s="129" t="s">
        <v>1690</v>
      </c>
      <c r="B293" s="128">
        <v>810</v>
      </c>
      <c r="C293" s="128">
        <v>645</v>
      </c>
      <c r="D293" s="128">
        <v>426</v>
      </c>
      <c r="E293" s="128">
        <v>384</v>
      </c>
      <c r="F293" s="128">
        <v>193</v>
      </c>
      <c r="G293" s="128">
        <v>489</v>
      </c>
      <c r="H293" s="128">
        <v>73</v>
      </c>
      <c r="I293" s="128">
        <v>55</v>
      </c>
      <c r="J293" s="128">
        <v>489</v>
      </c>
      <c r="K293" s="128">
        <v>311</v>
      </c>
      <c r="L293" s="128">
        <v>158</v>
      </c>
      <c r="M293" s="128">
        <v>810</v>
      </c>
      <c r="N293" s="128">
        <v>58</v>
      </c>
      <c r="O293" s="128">
        <v>107</v>
      </c>
      <c r="P293" s="128">
        <v>102</v>
      </c>
      <c r="Q293" s="128">
        <v>65</v>
      </c>
      <c r="R293" s="128">
        <v>156</v>
      </c>
      <c r="S293" s="128">
        <v>300</v>
      </c>
      <c r="T293" s="128">
        <v>68</v>
      </c>
      <c r="U293" s="128">
        <v>114</v>
      </c>
      <c r="V293" s="128">
        <v>1610</v>
      </c>
      <c r="W293" s="128">
        <v>29</v>
      </c>
      <c r="X293" s="128">
        <v>5</v>
      </c>
      <c r="Y293" s="128">
        <v>4</v>
      </c>
      <c r="Z293" s="128">
        <v>115</v>
      </c>
      <c r="AA293" s="128">
        <v>13</v>
      </c>
      <c r="AB293" s="128">
        <v>57</v>
      </c>
      <c r="AC293" s="128">
        <v>86</v>
      </c>
      <c r="AD293" s="128">
        <v>47</v>
      </c>
      <c r="AE293" s="128">
        <v>36</v>
      </c>
      <c r="AF293" s="128">
        <v>26</v>
      </c>
      <c r="AG293" s="128">
        <v>200</v>
      </c>
      <c r="AH293" s="128">
        <v>2</v>
      </c>
      <c r="AI293" s="128">
        <v>69</v>
      </c>
      <c r="AJ293" s="128">
        <v>97</v>
      </c>
      <c r="AK293" s="128">
        <v>33</v>
      </c>
      <c r="AL293" s="128">
        <v>629</v>
      </c>
      <c r="AM293" s="128">
        <v>53</v>
      </c>
      <c r="AN293" s="128">
        <v>20</v>
      </c>
      <c r="AO293" s="128">
        <v>810</v>
      </c>
      <c r="AP293" s="128">
        <v>43</v>
      </c>
      <c r="AQ293" s="128">
        <v>0</v>
      </c>
      <c r="AR293" s="128">
        <v>0</v>
      </c>
      <c r="AS293" s="128">
        <v>29</v>
      </c>
      <c r="AT293" s="128">
        <v>711</v>
      </c>
      <c r="AU293" s="128">
        <v>0</v>
      </c>
      <c r="AV293" s="128">
        <v>777</v>
      </c>
    </row>
    <row r="294" spans="1:48" ht="16.8">
      <c r="A294" s="129" t="s">
        <v>1691</v>
      </c>
      <c r="B294" s="128">
        <v>285</v>
      </c>
      <c r="C294" s="128">
        <v>230</v>
      </c>
      <c r="D294" s="128">
        <v>152</v>
      </c>
      <c r="E294" s="128">
        <v>133</v>
      </c>
      <c r="F294" s="128">
        <v>67</v>
      </c>
      <c r="G294" s="128">
        <v>175</v>
      </c>
      <c r="H294" s="128">
        <v>25</v>
      </c>
      <c r="I294" s="128">
        <v>18</v>
      </c>
      <c r="J294" s="128">
        <v>222</v>
      </c>
      <c r="K294" s="128">
        <v>75</v>
      </c>
      <c r="L294" s="128">
        <v>35</v>
      </c>
      <c r="M294" s="128">
        <v>285</v>
      </c>
      <c r="N294" s="128">
        <v>17</v>
      </c>
      <c r="O294" s="128">
        <v>11</v>
      </c>
      <c r="P294" s="128">
        <v>37</v>
      </c>
      <c r="Q294" s="128">
        <v>15</v>
      </c>
      <c r="R294" s="128">
        <v>62</v>
      </c>
      <c r="S294" s="128">
        <v>117</v>
      </c>
      <c r="T294" s="128">
        <v>15</v>
      </c>
      <c r="U294" s="128">
        <v>35</v>
      </c>
      <c r="V294" s="128">
        <v>582</v>
      </c>
      <c r="W294" s="128">
        <v>22</v>
      </c>
      <c r="X294" s="128">
        <v>0</v>
      </c>
      <c r="Y294" s="128">
        <v>1</v>
      </c>
      <c r="Z294" s="128">
        <v>36</v>
      </c>
      <c r="AA294" s="128">
        <v>5</v>
      </c>
      <c r="AB294" s="128">
        <v>20</v>
      </c>
      <c r="AC294" s="128">
        <v>21</v>
      </c>
      <c r="AD294" s="128">
        <v>33</v>
      </c>
      <c r="AE294" s="128">
        <v>9</v>
      </c>
      <c r="AF294" s="128">
        <v>7</v>
      </c>
      <c r="AG294" s="128">
        <v>50</v>
      </c>
      <c r="AH294" s="128">
        <v>5</v>
      </c>
      <c r="AI294" s="128">
        <v>26</v>
      </c>
      <c r="AJ294" s="128">
        <v>41</v>
      </c>
      <c r="AK294" s="128">
        <v>0</v>
      </c>
      <c r="AL294" s="128">
        <v>102</v>
      </c>
      <c r="AM294" s="128">
        <v>122</v>
      </c>
      <c r="AN294" s="128">
        <v>32</v>
      </c>
      <c r="AO294" s="128">
        <v>285</v>
      </c>
      <c r="AP294" s="128">
        <v>32</v>
      </c>
      <c r="AQ294" s="128">
        <v>0</v>
      </c>
      <c r="AR294" s="128">
        <v>0</v>
      </c>
      <c r="AS294" s="128">
        <v>11</v>
      </c>
      <c r="AT294" s="128">
        <v>234</v>
      </c>
      <c r="AU294" s="128">
        <v>0</v>
      </c>
      <c r="AV294" s="128">
        <v>264</v>
      </c>
    </row>
    <row r="295" spans="1:48" ht="16.8">
      <c r="A295" s="129" t="s">
        <v>1692</v>
      </c>
      <c r="B295" s="128">
        <v>616</v>
      </c>
      <c r="C295" s="128">
        <v>499</v>
      </c>
      <c r="D295" s="128">
        <v>293</v>
      </c>
      <c r="E295" s="128">
        <v>323</v>
      </c>
      <c r="F295" s="128">
        <v>159</v>
      </c>
      <c r="G295" s="128">
        <v>330</v>
      </c>
      <c r="H295" s="128">
        <v>68</v>
      </c>
      <c r="I295" s="128">
        <v>59</v>
      </c>
      <c r="J295" s="128">
        <v>365</v>
      </c>
      <c r="K295" s="128">
        <v>267</v>
      </c>
      <c r="L295" s="128">
        <v>156</v>
      </c>
      <c r="M295" s="128">
        <v>616</v>
      </c>
      <c r="N295" s="128">
        <v>39</v>
      </c>
      <c r="O295" s="128">
        <v>71</v>
      </c>
      <c r="P295" s="128">
        <v>52</v>
      </c>
      <c r="Q295" s="128">
        <v>61</v>
      </c>
      <c r="R295" s="128">
        <v>127</v>
      </c>
      <c r="S295" s="128">
        <v>270</v>
      </c>
      <c r="T295" s="128">
        <v>41</v>
      </c>
      <c r="U295" s="128">
        <v>63</v>
      </c>
      <c r="V295" s="128">
        <v>1248</v>
      </c>
      <c r="W295" s="128">
        <v>26</v>
      </c>
      <c r="X295" s="128">
        <v>4</v>
      </c>
      <c r="Y295" s="128">
        <v>6</v>
      </c>
      <c r="Z295" s="128">
        <v>90</v>
      </c>
      <c r="AA295" s="128">
        <v>14</v>
      </c>
      <c r="AB295" s="128">
        <v>31</v>
      </c>
      <c r="AC295" s="128">
        <v>42</v>
      </c>
      <c r="AD295" s="128">
        <v>42</v>
      </c>
      <c r="AE295" s="128">
        <v>31</v>
      </c>
      <c r="AF295" s="128">
        <v>11</v>
      </c>
      <c r="AG295" s="128">
        <v>153</v>
      </c>
      <c r="AH295" s="128">
        <v>5</v>
      </c>
      <c r="AI295" s="128">
        <v>61</v>
      </c>
      <c r="AJ295" s="128">
        <v>91</v>
      </c>
      <c r="AK295" s="128">
        <v>9</v>
      </c>
      <c r="AL295" s="128">
        <v>331</v>
      </c>
      <c r="AM295" s="128">
        <v>164</v>
      </c>
      <c r="AN295" s="128">
        <v>36</v>
      </c>
      <c r="AO295" s="128">
        <v>616</v>
      </c>
      <c r="AP295" s="128">
        <v>29</v>
      </c>
      <c r="AQ295" s="128">
        <v>0</v>
      </c>
      <c r="AR295" s="128">
        <v>0</v>
      </c>
      <c r="AS295" s="128">
        <v>19</v>
      </c>
      <c r="AT295" s="128">
        <v>545</v>
      </c>
      <c r="AU295" s="128">
        <v>0</v>
      </c>
      <c r="AV295" s="128">
        <v>590</v>
      </c>
    </row>
    <row r="296" spans="1:48" ht="16.8">
      <c r="A296" s="129" t="s">
        <v>1693</v>
      </c>
      <c r="B296" s="128">
        <v>1908</v>
      </c>
      <c r="C296" s="128">
        <v>1584</v>
      </c>
      <c r="D296" s="128">
        <v>981</v>
      </c>
      <c r="E296" s="128">
        <v>927</v>
      </c>
      <c r="F296" s="128">
        <v>389</v>
      </c>
      <c r="G296" s="128">
        <v>1086</v>
      </c>
      <c r="H296" s="128">
        <v>223</v>
      </c>
      <c r="I296" s="128">
        <v>210</v>
      </c>
      <c r="J296" s="128">
        <v>1175</v>
      </c>
      <c r="K296" s="128">
        <v>744</v>
      </c>
      <c r="L296" s="128">
        <v>387</v>
      </c>
      <c r="M296" s="128">
        <v>1908</v>
      </c>
      <c r="N296" s="128">
        <v>118</v>
      </c>
      <c r="O296" s="128">
        <v>1108</v>
      </c>
      <c r="P296" s="128">
        <v>156</v>
      </c>
      <c r="Q296" s="128">
        <v>114</v>
      </c>
      <c r="R296" s="128">
        <v>416</v>
      </c>
      <c r="S296" s="128">
        <v>761</v>
      </c>
      <c r="T296" s="128">
        <v>141</v>
      </c>
      <c r="U296" s="128">
        <v>306</v>
      </c>
      <c r="V296" s="128">
        <v>3827</v>
      </c>
      <c r="W296" s="128">
        <v>42</v>
      </c>
      <c r="X296" s="128">
        <v>10</v>
      </c>
      <c r="Y296" s="128">
        <v>9</v>
      </c>
      <c r="Z296" s="128">
        <v>307</v>
      </c>
      <c r="AA296" s="128">
        <v>29</v>
      </c>
      <c r="AB296" s="128">
        <v>137</v>
      </c>
      <c r="AC296" s="128">
        <v>156</v>
      </c>
      <c r="AD296" s="128">
        <v>110</v>
      </c>
      <c r="AE296" s="128">
        <v>83</v>
      </c>
      <c r="AF296" s="128">
        <v>47</v>
      </c>
      <c r="AG296" s="128">
        <v>495</v>
      </c>
      <c r="AH296" s="128">
        <v>11</v>
      </c>
      <c r="AI296" s="128">
        <v>136</v>
      </c>
      <c r="AJ296" s="128">
        <v>290</v>
      </c>
      <c r="AK296" s="128">
        <v>120</v>
      </c>
      <c r="AL296" s="128">
        <v>1349</v>
      </c>
      <c r="AM296" s="128">
        <v>179</v>
      </c>
      <c r="AN296" s="128">
        <v>44</v>
      </c>
      <c r="AO296" s="128">
        <v>1908</v>
      </c>
      <c r="AP296" s="128">
        <v>98</v>
      </c>
      <c r="AQ296" s="128">
        <v>0</v>
      </c>
      <c r="AR296" s="128">
        <v>0</v>
      </c>
      <c r="AS296" s="128">
        <v>32</v>
      </c>
      <c r="AT296" s="128">
        <v>1701</v>
      </c>
      <c r="AU296" s="128">
        <v>0</v>
      </c>
      <c r="AV296" s="128">
        <v>1846</v>
      </c>
    </row>
    <row r="297" spans="1:48" ht="16.8">
      <c r="A297" s="129" t="s">
        <v>1694</v>
      </c>
      <c r="B297" s="128">
        <v>964</v>
      </c>
      <c r="C297" s="128">
        <v>767</v>
      </c>
      <c r="D297" s="128">
        <v>505</v>
      </c>
      <c r="E297" s="128">
        <v>459</v>
      </c>
      <c r="F297" s="128">
        <v>250</v>
      </c>
      <c r="G297" s="128">
        <v>508</v>
      </c>
      <c r="H297" s="128">
        <v>107</v>
      </c>
      <c r="I297" s="128">
        <v>99</v>
      </c>
      <c r="J297" s="128">
        <v>625</v>
      </c>
      <c r="K297" s="128">
        <v>333</v>
      </c>
      <c r="L297" s="128">
        <v>162</v>
      </c>
      <c r="M297" s="128">
        <v>964</v>
      </c>
      <c r="N297" s="128">
        <v>62</v>
      </c>
      <c r="O297" s="128">
        <v>344</v>
      </c>
      <c r="P297" s="128">
        <v>149</v>
      </c>
      <c r="Q297" s="128">
        <v>93</v>
      </c>
      <c r="R297" s="128">
        <v>202</v>
      </c>
      <c r="S297" s="128">
        <v>293</v>
      </c>
      <c r="T297" s="128">
        <v>58</v>
      </c>
      <c r="U297" s="128">
        <v>158</v>
      </c>
      <c r="V297" s="128">
        <v>1922</v>
      </c>
      <c r="W297" s="128">
        <v>42</v>
      </c>
      <c r="X297" s="128">
        <v>10</v>
      </c>
      <c r="Y297" s="128">
        <v>11</v>
      </c>
      <c r="Z297" s="128">
        <v>141</v>
      </c>
      <c r="AA297" s="128">
        <v>26</v>
      </c>
      <c r="AB297" s="128">
        <v>69</v>
      </c>
      <c r="AC297" s="128">
        <v>85</v>
      </c>
      <c r="AD297" s="128">
        <v>37</v>
      </c>
      <c r="AE297" s="128">
        <v>51</v>
      </c>
      <c r="AF297" s="128">
        <v>21</v>
      </c>
      <c r="AG297" s="128">
        <v>209</v>
      </c>
      <c r="AH297" s="128">
        <v>20</v>
      </c>
      <c r="AI297" s="128">
        <v>104</v>
      </c>
      <c r="AJ297" s="128">
        <v>100</v>
      </c>
      <c r="AK297" s="128">
        <v>92</v>
      </c>
      <c r="AL297" s="128">
        <v>707</v>
      </c>
      <c r="AM297" s="128">
        <v>43</v>
      </c>
      <c r="AN297" s="128">
        <v>36</v>
      </c>
      <c r="AO297" s="128">
        <v>964</v>
      </c>
      <c r="AP297" s="128">
        <v>47</v>
      </c>
      <c r="AQ297" s="128">
        <v>1</v>
      </c>
      <c r="AR297" s="128">
        <v>0</v>
      </c>
      <c r="AS297" s="128">
        <v>36</v>
      </c>
      <c r="AT297" s="128">
        <v>839</v>
      </c>
      <c r="AU297" s="128">
        <v>0</v>
      </c>
      <c r="AV297" s="128">
        <v>912</v>
      </c>
    </row>
    <row r="298" spans="1:48" ht="16.8">
      <c r="A298" s="129" t="s">
        <v>1695</v>
      </c>
      <c r="B298" s="128">
        <v>808</v>
      </c>
      <c r="C298" s="128">
        <v>651</v>
      </c>
      <c r="D298" s="128">
        <v>439</v>
      </c>
      <c r="E298" s="128">
        <v>369</v>
      </c>
      <c r="F298" s="128">
        <v>168</v>
      </c>
      <c r="G298" s="128">
        <v>500</v>
      </c>
      <c r="H298" s="128">
        <v>82</v>
      </c>
      <c r="I298" s="128">
        <v>58</v>
      </c>
      <c r="J298" s="128">
        <v>518</v>
      </c>
      <c r="K298" s="128">
        <v>303</v>
      </c>
      <c r="L298" s="128">
        <v>149</v>
      </c>
      <c r="M298" s="128">
        <v>808</v>
      </c>
      <c r="N298" s="128">
        <v>52</v>
      </c>
      <c r="O298" s="128">
        <v>260</v>
      </c>
      <c r="P298" s="128">
        <v>79</v>
      </c>
      <c r="Q298" s="128">
        <v>63</v>
      </c>
      <c r="R298" s="128">
        <v>172</v>
      </c>
      <c r="S298" s="128">
        <v>291</v>
      </c>
      <c r="T298" s="128">
        <v>61</v>
      </c>
      <c r="U298" s="128">
        <v>137</v>
      </c>
      <c r="V298" s="128">
        <v>1629</v>
      </c>
      <c r="W298" s="128">
        <v>20</v>
      </c>
      <c r="X298" s="128">
        <v>1</v>
      </c>
      <c r="Y298" s="128">
        <v>3</v>
      </c>
      <c r="Z298" s="128">
        <v>104</v>
      </c>
      <c r="AA298" s="128">
        <v>9</v>
      </c>
      <c r="AB298" s="128">
        <v>97</v>
      </c>
      <c r="AC298" s="128">
        <v>68</v>
      </c>
      <c r="AD298" s="128">
        <v>47</v>
      </c>
      <c r="AE298" s="128">
        <v>49</v>
      </c>
      <c r="AF298" s="128">
        <v>11</v>
      </c>
      <c r="AG298" s="128">
        <v>190</v>
      </c>
      <c r="AH298" s="128">
        <v>1</v>
      </c>
      <c r="AI298" s="128">
        <v>65</v>
      </c>
      <c r="AJ298" s="128">
        <v>125</v>
      </c>
      <c r="AK298" s="128">
        <v>68</v>
      </c>
      <c r="AL298" s="128">
        <v>481</v>
      </c>
      <c r="AM298" s="128">
        <v>179</v>
      </c>
      <c r="AN298" s="128">
        <v>33</v>
      </c>
      <c r="AO298" s="128">
        <v>808</v>
      </c>
      <c r="AP298" s="128">
        <v>46</v>
      </c>
      <c r="AQ298" s="128">
        <v>0</v>
      </c>
      <c r="AR298" s="128">
        <v>0</v>
      </c>
      <c r="AS298" s="128">
        <v>26</v>
      </c>
      <c r="AT298" s="128">
        <v>705</v>
      </c>
      <c r="AU298" s="128">
        <v>0</v>
      </c>
      <c r="AV298" s="128">
        <v>765</v>
      </c>
    </row>
    <row r="299" spans="1:48" ht="16.8">
      <c r="A299" s="129" t="s">
        <v>1696</v>
      </c>
      <c r="B299" s="128">
        <v>1245</v>
      </c>
      <c r="C299" s="128">
        <v>1005</v>
      </c>
      <c r="D299" s="128">
        <v>611</v>
      </c>
      <c r="E299" s="128">
        <v>634</v>
      </c>
      <c r="F299" s="128">
        <v>275</v>
      </c>
      <c r="G299" s="128">
        <v>725</v>
      </c>
      <c r="H299" s="128">
        <v>142</v>
      </c>
      <c r="I299" s="128">
        <v>103</v>
      </c>
      <c r="J299" s="128">
        <v>735</v>
      </c>
      <c r="K299" s="128">
        <v>511</v>
      </c>
      <c r="L299" s="128">
        <v>278</v>
      </c>
      <c r="M299" s="128">
        <v>1245</v>
      </c>
      <c r="N299" s="128">
        <v>76</v>
      </c>
      <c r="O299" s="128">
        <v>277</v>
      </c>
      <c r="P299" s="128">
        <v>109</v>
      </c>
      <c r="Q299" s="128">
        <v>114</v>
      </c>
      <c r="R299" s="128">
        <v>301</v>
      </c>
      <c r="S299" s="128">
        <v>418</v>
      </c>
      <c r="T299" s="128">
        <v>89</v>
      </c>
      <c r="U299" s="128">
        <v>206</v>
      </c>
      <c r="V299" s="128">
        <v>2491</v>
      </c>
      <c r="W299" s="128">
        <v>24</v>
      </c>
      <c r="X299" s="128">
        <v>13</v>
      </c>
      <c r="Y299" s="128">
        <v>15</v>
      </c>
      <c r="Z299" s="128">
        <v>179</v>
      </c>
      <c r="AA299" s="128">
        <v>17</v>
      </c>
      <c r="AB299" s="128">
        <v>102</v>
      </c>
      <c r="AC299" s="128">
        <v>102</v>
      </c>
      <c r="AD299" s="128">
        <v>66</v>
      </c>
      <c r="AE299" s="128">
        <v>57</v>
      </c>
      <c r="AF299" s="128">
        <v>20</v>
      </c>
      <c r="AG299" s="128">
        <v>292</v>
      </c>
      <c r="AH299" s="128">
        <v>10</v>
      </c>
      <c r="AI299" s="128">
        <v>143</v>
      </c>
      <c r="AJ299" s="128">
        <v>163</v>
      </c>
      <c r="AK299" s="128">
        <v>85</v>
      </c>
      <c r="AL299" s="128">
        <v>925</v>
      </c>
      <c r="AM299" s="128">
        <v>104</v>
      </c>
      <c r="AN299" s="128">
        <v>21</v>
      </c>
      <c r="AO299" s="128">
        <v>1245</v>
      </c>
      <c r="AP299" s="128">
        <v>77</v>
      </c>
      <c r="AQ299" s="128">
        <v>0</v>
      </c>
      <c r="AR299" s="128">
        <v>0</v>
      </c>
      <c r="AS299" s="128">
        <v>36</v>
      </c>
      <c r="AT299" s="128">
        <v>1099</v>
      </c>
      <c r="AU299" s="128">
        <v>0</v>
      </c>
      <c r="AV299" s="128">
        <v>1187</v>
      </c>
    </row>
    <row r="300" spans="1:48" ht="16.8">
      <c r="A300" s="129" t="s">
        <v>1698</v>
      </c>
      <c r="B300" s="128">
        <v>174</v>
      </c>
      <c r="C300" s="128">
        <v>128</v>
      </c>
      <c r="D300" s="128">
        <v>90</v>
      </c>
      <c r="E300" s="128">
        <v>84</v>
      </c>
      <c r="F300" s="128">
        <v>32</v>
      </c>
      <c r="G300" s="128">
        <v>96</v>
      </c>
      <c r="H300" s="128">
        <v>25</v>
      </c>
      <c r="I300" s="128">
        <v>21</v>
      </c>
      <c r="J300" s="128">
        <v>114</v>
      </c>
      <c r="K300" s="128">
        <v>59</v>
      </c>
      <c r="L300" s="128">
        <v>32</v>
      </c>
      <c r="M300" s="128">
        <v>174</v>
      </c>
      <c r="N300" s="128">
        <v>15</v>
      </c>
      <c r="O300" s="128">
        <v>0</v>
      </c>
      <c r="P300" s="128">
        <v>11</v>
      </c>
      <c r="Q300" s="128">
        <v>11</v>
      </c>
      <c r="R300" s="128">
        <v>34</v>
      </c>
      <c r="S300" s="128">
        <v>72</v>
      </c>
      <c r="T300" s="128">
        <v>19</v>
      </c>
      <c r="U300" s="128">
        <v>26</v>
      </c>
      <c r="V300" s="128">
        <v>347</v>
      </c>
      <c r="W300" s="128">
        <v>14</v>
      </c>
      <c r="X300" s="128">
        <v>3</v>
      </c>
      <c r="Y300" s="128">
        <v>0</v>
      </c>
      <c r="Z300" s="128">
        <v>33</v>
      </c>
      <c r="AA300" s="128">
        <v>0</v>
      </c>
      <c r="AB300" s="128">
        <v>11</v>
      </c>
      <c r="AC300" s="128">
        <v>10</v>
      </c>
      <c r="AD300" s="128">
        <v>29</v>
      </c>
      <c r="AE300" s="128">
        <v>5</v>
      </c>
      <c r="AF300" s="128">
        <v>3</v>
      </c>
      <c r="AG300" s="128">
        <v>36</v>
      </c>
      <c r="AH300" s="128">
        <v>0</v>
      </c>
      <c r="AI300" s="128">
        <v>15</v>
      </c>
      <c r="AJ300" s="128">
        <v>14</v>
      </c>
      <c r="AK300" s="128">
        <v>14</v>
      </c>
      <c r="AL300" s="128">
        <v>75</v>
      </c>
      <c r="AM300" s="128">
        <v>37</v>
      </c>
      <c r="AN300" s="128">
        <v>29</v>
      </c>
      <c r="AO300" s="128">
        <v>174</v>
      </c>
      <c r="AP300" s="128">
        <v>18</v>
      </c>
      <c r="AQ300" s="128">
        <v>0</v>
      </c>
      <c r="AR300" s="128">
        <v>0</v>
      </c>
      <c r="AS300" s="128">
        <v>9</v>
      </c>
      <c r="AT300" s="128">
        <v>138</v>
      </c>
      <c r="AU300" s="128">
        <v>0</v>
      </c>
      <c r="AV300" s="128">
        <v>163</v>
      </c>
    </row>
    <row r="301" spans="1:48">
      <c r="A301" s="33"/>
      <c r="B301" s="32"/>
      <c r="C301" s="32"/>
      <c r="D301" s="32"/>
      <c r="E301" s="32"/>
      <c r="F301" s="32"/>
      <c r="G301" s="32"/>
      <c r="H301" s="32"/>
      <c r="I301" s="32"/>
      <c r="J301" s="32"/>
      <c r="K301" s="32"/>
      <c r="L301" s="32"/>
      <c r="M301" s="32"/>
      <c r="N301" s="32"/>
      <c r="O301" s="32"/>
      <c r="P301" s="32"/>
      <c r="Q301" s="32"/>
      <c r="R301" s="32"/>
      <c r="S301" s="32"/>
      <c r="T301" s="32"/>
      <c r="U301" s="32"/>
      <c r="V301" s="32"/>
      <c r="W301" s="32"/>
      <c r="X301" s="32"/>
      <c r="Y301" s="32"/>
      <c r="Z301" s="32"/>
      <c r="AA301" s="32"/>
      <c r="AB301" s="32"/>
      <c r="AC301" s="32"/>
      <c r="AD301" s="32"/>
      <c r="AE301" s="32"/>
      <c r="AF301" s="32"/>
      <c r="AG301" s="32"/>
      <c r="AH301" s="32"/>
      <c r="AI301" s="32"/>
      <c r="AJ301" s="32"/>
      <c r="AK301" s="32"/>
      <c r="AL301" s="32"/>
      <c r="AM301" s="32"/>
      <c r="AN301" s="32"/>
      <c r="AO301" s="32"/>
      <c r="AP301" s="32"/>
      <c r="AQ301" s="32"/>
      <c r="AR301" s="32"/>
      <c r="AS301" s="32"/>
      <c r="AT301" s="32"/>
      <c r="AU301" s="32"/>
    </row>
    <row r="302" spans="1:48">
      <c r="A302" s="33"/>
      <c r="B302" s="32"/>
      <c r="C302" s="32"/>
      <c r="D302" s="32"/>
      <c r="E302" s="32"/>
      <c r="F302" s="32"/>
      <c r="G302" s="32"/>
      <c r="H302" s="32"/>
      <c r="I302" s="32"/>
      <c r="J302" s="32"/>
      <c r="K302" s="32"/>
      <c r="L302" s="32"/>
      <c r="M302" s="32"/>
      <c r="N302" s="32"/>
      <c r="O302" s="32"/>
      <c r="P302" s="32"/>
      <c r="Q302" s="32"/>
      <c r="R302" s="32"/>
      <c r="S302" s="32"/>
      <c r="T302" s="32"/>
      <c r="U302" s="32"/>
      <c r="V302" s="32"/>
      <c r="W302" s="32"/>
      <c r="X302" s="32"/>
      <c r="Y302" s="32"/>
      <c r="Z302" s="32"/>
      <c r="AA302" s="32"/>
      <c r="AB302" s="32"/>
      <c r="AC302" s="32"/>
      <c r="AD302" s="32"/>
      <c r="AE302" s="32"/>
      <c r="AF302" s="32"/>
      <c r="AG302" s="32"/>
      <c r="AH302" s="32"/>
      <c r="AI302" s="32"/>
      <c r="AJ302" s="32"/>
      <c r="AK302" s="32"/>
      <c r="AL302" s="32"/>
      <c r="AM302" s="32"/>
      <c r="AN302" s="32"/>
      <c r="AO302" s="32"/>
      <c r="AP302" s="32"/>
      <c r="AQ302" s="32"/>
      <c r="AR302" s="32"/>
      <c r="AS302" s="32"/>
      <c r="AT302" s="32"/>
      <c r="AU302" s="32"/>
    </row>
    <row r="303" spans="1:48">
      <c r="A303" s="33"/>
      <c r="B303" s="32"/>
      <c r="C303" s="32"/>
      <c r="D303" s="32"/>
      <c r="E303" s="32"/>
      <c r="F303" s="32"/>
      <c r="G303" s="32"/>
      <c r="H303" s="32"/>
      <c r="I303" s="32"/>
      <c r="J303" s="32"/>
      <c r="K303" s="32"/>
      <c r="L303" s="32"/>
      <c r="M303" s="32"/>
      <c r="N303" s="32"/>
      <c r="O303" s="32"/>
      <c r="P303" s="32"/>
      <c r="Q303" s="32"/>
      <c r="R303" s="32"/>
      <c r="S303" s="32"/>
      <c r="T303" s="32"/>
      <c r="U303" s="32"/>
      <c r="V303" s="32"/>
      <c r="W303" s="32"/>
      <c r="X303" s="32"/>
      <c r="Y303" s="32"/>
      <c r="Z303" s="32"/>
      <c r="AA303" s="32"/>
      <c r="AB303" s="32"/>
      <c r="AC303" s="32"/>
      <c r="AD303" s="32"/>
      <c r="AE303" s="32"/>
      <c r="AF303" s="32"/>
      <c r="AG303" s="32"/>
      <c r="AH303" s="32"/>
      <c r="AI303" s="32"/>
      <c r="AJ303" s="32"/>
      <c r="AK303" s="32"/>
      <c r="AL303" s="32"/>
      <c r="AM303" s="32"/>
      <c r="AN303" s="32"/>
      <c r="AO303" s="32"/>
      <c r="AP303" s="32"/>
      <c r="AQ303" s="32"/>
      <c r="AR303" s="32"/>
      <c r="AS303" s="32"/>
      <c r="AT303" s="32"/>
      <c r="AU303" s="32"/>
    </row>
  </sheetData>
  <conditionalFormatting sqref="C2:AL28">
    <cfRule type="cellIs" dxfId="9" priority="1" operator="lessThan">
      <formula>5</formula>
    </cfRule>
  </conditionalFormatting>
  <pageMargins left="0.78740157499999996" right="0.78740157499999996" top="0.984251969" bottom="0.984251969" header="0.4921259845" footer="0.4921259845"/>
  <headerFooter alignWithMargins="0"/>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tabColor theme="3"/>
  </sheetPr>
  <dimension ref="A1:K306"/>
  <sheetViews>
    <sheetView workbookViewId="0">
      <pane ySplit="1" topLeftCell="A303" activePane="bottomLeft" state="frozen"/>
      <selection activeCell="T29" sqref="T29"/>
      <selection pane="bottomLeft" activeCell="T29" sqref="T29"/>
    </sheetView>
  </sheetViews>
  <sheetFormatPr baseColWidth="10" defaultRowHeight="13.2"/>
  <cols>
    <col min="1" max="1" width="34.44140625" style="4" bestFit="1" customWidth="1"/>
    <col min="2" max="2" width="15" style="4" customWidth="1"/>
    <col min="3" max="3" width="11.44140625" style="4"/>
  </cols>
  <sheetData>
    <row r="1" spans="1:11" ht="16.8">
      <c r="A1" s="130" t="s">
        <v>871</v>
      </c>
      <c r="B1" s="130" t="s">
        <v>68</v>
      </c>
      <c r="C1" s="130" t="s">
        <v>100</v>
      </c>
      <c r="D1" s="1" t="s">
        <v>3</v>
      </c>
      <c r="I1" t="s">
        <v>7</v>
      </c>
      <c r="J1" t="s">
        <v>6</v>
      </c>
      <c r="K1" t="s">
        <v>5</v>
      </c>
    </row>
    <row r="2" spans="1:11" ht="16.8">
      <c r="A2" s="131"/>
      <c r="B2" s="130">
        <v>3</v>
      </c>
      <c r="C2" s="130">
        <v>3</v>
      </c>
      <c r="D2" s="2" t="str">
        <f>IF(C2&lt;B2,$J$1,IF(C2&gt;B2,$I$1,$K$1))</f>
        <v>è</v>
      </c>
    </row>
    <row r="3" spans="1:11" ht="16.8">
      <c r="A3" s="131" t="s">
        <v>872</v>
      </c>
      <c r="B3" s="130">
        <v>277</v>
      </c>
      <c r="C3" s="130">
        <v>184</v>
      </c>
      <c r="D3" s="2" t="str">
        <f t="shared" ref="D3:D66" si="0">IF(C3&lt;B3,$J$1,IF(C3&gt;B3,$I$1,$K$1))</f>
        <v>ì</v>
      </c>
    </row>
    <row r="4" spans="1:11" ht="16.8">
      <c r="A4" s="131" t="s">
        <v>873</v>
      </c>
      <c r="B4" s="130">
        <v>3378</v>
      </c>
      <c r="C4" s="130">
        <v>2324</v>
      </c>
      <c r="D4" s="2" t="str">
        <f t="shared" si="0"/>
        <v>ì</v>
      </c>
    </row>
    <row r="5" spans="1:11" ht="16.8">
      <c r="A5" s="131" t="s">
        <v>874</v>
      </c>
      <c r="B5" s="130">
        <v>13</v>
      </c>
      <c r="C5" s="130">
        <v>5</v>
      </c>
      <c r="D5" s="2" t="str">
        <f t="shared" si="0"/>
        <v>ì</v>
      </c>
    </row>
    <row r="6" spans="1:11" ht="16.8">
      <c r="A6" s="131" t="s">
        <v>875</v>
      </c>
      <c r="B6" s="130">
        <v>43</v>
      </c>
      <c r="C6" s="130">
        <v>24</v>
      </c>
      <c r="D6" s="2" t="str">
        <f t="shared" si="0"/>
        <v>ì</v>
      </c>
    </row>
    <row r="7" spans="1:11" ht="16.8">
      <c r="A7" s="131" t="s">
        <v>877</v>
      </c>
      <c r="B7" s="130">
        <v>200</v>
      </c>
      <c r="C7" s="130">
        <v>128</v>
      </c>
      <c r="D7" s="2" t="str">
        <f t="shared" si="0"/>
        <v>ì</v>
      </c>
    </row>
    <row r="8" spans="1:11" ht="16.8">
      <c r="A8" s="131" t="s">
        <v>878</v>
      </c>
      <c r="B8" s="130">
        <v>53</v>
      </c>
      <c r="C8" s="130">
        <v>31</v>
      </c>
      <c r="D8" s="2" t="str">
        <f t="shared" si="0"/>
        <v>ì</v>
      </c>
    </row>
    <row r="9" spans="1:11" ht="16.8">
      <c r="A9" s="131" t="s">
        <v>879</v>
      </c>
      <c r="B9" s="130">
        <v>789</v>
      </c>
      <c r="C9" s="130">
        <v>472</v>
      </c>
      <c r="D9" s="2" t="str">
        <f t="shared" si="0"/>
        <v>ì</v>
      </c>
    </row>
    <row r="10" spans="1:11" ht="16.8">
      <c r="A10" s="131" t="s">
        <v>880</v>
      </c>
      <c r="B10" s="130">
        <v>242</v>
      </c>
      <c r="C10" s="130">
        <v>60</v>
      </c>
      <c r="D10" s="2" t="str">
        <f t="shared" si="0"/>
        <v>ì</v>
      </c>
    </row>
    <row r="11" spans="1:11" ht="16.8">
      <c r="A11" s="131" t="s">
        <v>881</v>
      </c>
      <c r="B11" s="130">
        <v>118</v>
      </c>
      <c r="C11" s="130">
        <v>25</v>
      </c>
      <c r="D11" s="2" t="str">
        <f t="shared" si="0"/>
        <v>ì</v>
      </c>
    </row>
    <row r="12" spans="1:11" ht="16.8">
      <c r="A12" s="131" t="s">
        <v>882</v>
      </c>
      <c r="B12" s="130">
        <v>99</v>
      </c>
      <c r="C12" s="130">
        <v>27</v>
      </c>
      <c r="D12" s="2" t="str">
        <f t="shared" si="0"/>
        <v>ì</v>
      </c>
    </row>
    <row r="13" spans="1:11" ht="16.8">
      <c r="A13" s="131" t="s">
        <v>883</v>
      </c>
      <c r="B13" s="130">
        <v>65</v>
      </c>
      <c r="C13" s="130">
        <v>35</v>
      </c>
      <c r="D13" s="2" t="str">
        <f t="shared" si="0"/>
        <v>ì</v>
      </c>
    </row>
    <row r="14" spans="1:11" ht="16.8">
      <c r="A14" s="131" t="s">
        <v>884</v>
      </c>
      <c r="B14" s="130">
        <v>22</v>
      </c>
      <c r="C14" s="130">
        <v>19</v>
      </c>
      <c r="D14" s="2" t="str">
        <f t="shared" si="0"/>
        <v>ì</v>
      </c>
    </row>
    <row r="15" spans="1:11" ht="16.8">
      <c r="A15" s="131" t="s">
        <v>885</v>
      </c>
      <c r="B15" s="130">
        <v>1237</v>
      </c>
      <c r="C15" s="130">
        <v>1069</v>
      </c>
      <c r="D15" s="2" t="str">
        <f t="shared" si="0"/>
        <v>ì</v>
      </c>
    </row>
    <row r="16" spans="1:11" ht="16.8">
      <c r="A16" s="131" t="s">
        <v>886</v>
      </c>
      <c r="B16" s="130">
        <v>195</v>
      </c>
      <c r="C16" s="130">
        <v>78</v>
      </c>
      <c r="D16" s="2" t="str">
        <f t="shared" si="0"/>
        <v>ì</v>
      </c>
    </row>
    <row r="17" spans="1:4" ht="16.8">
      <c r="A17" s="131" t="s">
        <v>887</v>
      </c>
      <c r="B17" s="130">
        <v>75</v>
      </c>
      <c r="C17" s="130">
        <v>27</v>
      </c>
      <c r="D17" s="2" t="str">
        <f t="shared" si="0"/>
        <v>ì</v>
      </c>
    </row>
    <row r="18" spans="1:4" ht="16.8">
      <c r="A18" s="131" t="s">
        <v>888</v>
      </c>
      <c r="B18" s="130">
        <v>317</v>
      </c>
      <c r="C18" s="130">
        <v>134</v>
      </c>
      <c r="D18" s="2" t="str">
        <f t="shared" si="0"/>
        <v>ì</v>
      </c>
    </row>
    <row r="19" spans="1:4" ht="16.8">
      <c r="A19" s="131" t="s">
        <v>889</v>
      </c>
      <c r="B19" s="130">
        <v>121</v>
      </c>
      <c r="C19" s="130">
        <v>32</v>
      </c>
      <c r="D19" s="2" t="str">
        <f t="shared" si="0"/>
        <v>ì</v>
      </c>
    </row>
    <row r="20" spans="1:4" ht="16.8">
      <c r="A20" s="131" t="s">
        <v>890</v>
      </c>
      <c r="B20" s="130">
        <v>350</v>
      </c>
      <c r="C20" s="130">
        <v>126</v>
      </c>
      <c r="D20" s="2" t="str">
        <f t="shared" si="0"/>
        <v>ì</v>
      </c>
    </row>
    <row r="21" spans="1:4" ht="16.8">
      <c r="A21" s="131" t="s">
        <v>891</v>
      </c>
      <c r="B21" s="130">
        <v>118</v>
      </c>
      <c r="C21" s="130">
        <v>91</v>
      </c>
      <c r="D21" s="2" t="str">
        <f t="shared" si="0"/>
        <v>ì</v>
      </c>
    </row>
    <row r="22" spans="1:4" ht="16.8">
      <c r="A22" s="131" t="s">
        <v>892</v>
      </c>
      <c r="B22" s="130">
        <v>36</v>
      </c>
      <c r="C22" s="130">
        <v>29</v>
      </c>
      <c r="D22" s="2" t="str">
        <f t="shared" si="0"/>
        <v>ì</v>
      </c>
    </row>
    <row r="23" spans="1:4" ht="16.8">
      <c r="A23" s="131" t="s">
        <v>893</v>
      </c>
      <c r="B23" s="130">
        <v>29</v>
      </c>
      <c r="C23" s="130">
        <v>25</v>
      </c>
      <c r="D23" s="2" t="str">
        <f t="shared" si="0"/>
        <v>ì</v>
      </c>
    </row>
    <row r="24" spans="1:4" ht="16.8">
      <c r="A24" s="131" t="s">
        <v>894</v>
      </c>
      <c r="B24" s="130">
        <v>38</v>
      </c>
      <c r="C24" s="130">
        <v>24</v>
      </c>
      <c r="D24" s="2" t="str">
        <f t="shared" si="0"/>
        <v>ì</v>
      </c>
    </row>
    <row r="25" spans="1:4" ht="16.8">
      <c r="A25" s="131" t="s">
        <v>895</v>
      </c>
      <c r="B25" s="130">
        <v>89</v>
      </c>
      <c r="C25" s="130">
        <v>51</v>
      </c>
      <c r="D25" s="2" t="str">
        <f t="shared" si="0"/>
        <v>ì</v>
      </c>
    </row>
    <row r="26" spans="1:4" ht="16.8">
      <c r="A26" s="131" t="s">
        <v>896</v>
      </c>
      <c r="B26" s="130">
        <v>179</v>
      </c>
      <c r="C26" s="130">
        <v>57</v>
      </c>
      <c r="D26" s="2" t="str">
        <f t="shared" si="0"/>
        <v>ì</v>
      </c>
    </row>
    <row r="27" spans="1:4" ht="16.8">
      <c r="A27" s="131" t="s">
        <v>897</v>
      </c>
      <c r="B27" s="130">
        <v>92</v>
      </c>
      <c r="C27" s="130">
        <v>26</v>
      </c>
      <c r="D27" s="2" t="str">
        <f t="shared" si="0"/>
        <v>ì</v>
      </c>
    </row>
    <row r="28" spans="1:4" ht="16.8">
      <c r="A28" s="131" t="s">
        <v>898</v>
      </c>
      <c r="B28" s="130">
        <v>671</v>
      </c>
      <c r="C28" s="130">
        <v>295</v>
      </c>
      <c r="D28" s="2" t="str">
        <f t="shared" si="0"/>
        <v>ì</v>
      </c>
    </row>
    <row r="29" spans="1:4" ht="16.8">
      <c r="A29" s="131" t="s">
        <v>899</v>
      </c>
      <c r="B29" s="130">
        <v>23</v>
      </c>
      <c r="C29" s="130">
        <v>18</v>
      </c>
      <c r="D29" s="2" t="str">
        <f t="shared" si="0"/>
        <v>ì</v>
      </c>
    </row>
    <row r="30" spans="1:4" ht="16.8">
      <c r="A30" s="131" t="s">
        <v>900</v>
      </c>
      <c r="B30" s="130">
        <v>40</v>
      </c>
      <c r="C30" s="130">
        <v>28</v>
      </c>
      <c r="D30" s="2" t="str">
        <f t="shared" si="0"/>
        <v>ì</v>
      </c>
    </row>
    <row r="31" spans="1:4" ht="16.8">
      <c r="A31" s="131" t="s">
        <v>901</v>
      </c>
      <c r="B31" s="130">
        <v>167</v>
      </c>
      <c r="C31" s="130">
        <v>100</v>
      </c>
      <c r="D31" s="2" t="str">
        <f t="shared" si="0"/>
        <v>ì</v>
      </c>
    </row>
    <row r="32" spans="1:4" ht="16.8">
      <c r="A32" s="131" t="s">
        <v>902</v>
      </c>
      <c r="B32" s="130">
        <v>173</v>
      </c>
      <c r="C32" s="130">
        <v>81</v>
      </c>
      <c r="D32" s="2" t="str">
        <f t="shared" si="0"/>
        <v>ì</v>
      </c>
    </row>
    <row r="33" spans="1:4" ht="16.8">
      <c r="A33" s="131" t="s">
        <v>903</v>
      </c>
      <c r="B33" s="130">
        <v>89</v>
      </c>
      <c r="C33" s="130">
        <v>32</v>
      </c>
      <c r="D33" s="2" t="str">
        <f t="shared" si="0"/>
        <v>ì</v>
      </c>
    </row>
    <row r="34" spans="1:4" ht="16.8">
      <c r="A34" s="131" t="s">
        <v>904</v>
      </c>
      <c r="B34" s="130">
        <v>157</v>
      </c>
      <c r="C34" s="130">
        <v>136</v>
      </c>
      <c r="D34" s="2" t="str">
        <f t="shared" si="0"/>
        <v>ì</v>
      </c>
    </row>
    <row r="35" spans="1:4" ht="16.8">
      <c r="A35" s="131" t="s">
        <v>905</v>
      </c>
      <c r="B35" s="130">
        <v>35</v>
      </c>
      <c r="C35" s="130">
        <v>11</v>
      </c>
      <c r="D35" s="2" t="str">
        <f t="shared" si="0"/>
        <v>ì</v>
      </c>
    </row>
    <row r="36" spans="1:4" ht="16.8">
      <c r="A36" s="131" t="s">
        <v>906</v>
      </c>
      <c r="B36" s="130">
        <v>508</v>
      </c>
      <c r="C36" s="130">
        <v>109</v>
      </c>
      <c r="D36" s="2" t="str">
        <f t="shared" si="0"/>
        <v>ì</v>
      </c>
    </row>
    <row r="37" spans="1:4" ht="16.8">
      <c r="A37" s="131" t="s">
        <v>907</v>
      </c>
      <c r="B37" s="130">
        <v>112</v>
      </c>
      <c r="C37" s="130">
        <v>52</v>
      </c>
      <c r="D37" s="2" t="str">
        <f t="shared" si="0"/>
        <v>ì</v>
      </c>
    </row>
    <row r="38" spans="1:4" ht="16.8">
      <c r="A38" s="131" t="s">
        <v>908</v>
      </c>
      <c r="B38" s="130">
        <v>18</v>
      </c>
      <c r="C38" s="130">
        <v>13</v>
      </c>
      <c r="D38" s="2" t="str">
        <f t="shared" si="0"/>
        <v>ì</v>
      </c>
    </row>
    <row r="39" spans="1:4" ht="16.8">
      <c r="A39" s="131" t="s">
        <v>909</v>
      </c>
      <c r="B39" s="130">
        <v>44</v>
      </c>
      <c r="C39" s="130">
        <v>23</v>
      </c>
      <c r="D39" s="2" t="str">
        <f t="shared" si="0"/>
        <v>ì</v>
      </c>
    </row>
    <row r="40" spans="1:4" ht="16.8">
      <c r="A40" s="131" t="s">
        <v>910</v>
      </c>
      <c r="B40" s="130">
        <v>275</v>
      </c>
      <c r="C40" s="130">
        <v>182</v>
      </c>
      <c r="D40" s="2" t="str">
        <f t="shared" si="0"/>
        <v>ì</v>
      </c>
    </row>
    <row r="41" spans="1:4" ht="16.8">
      <c r="A41" s="131" t="s">
        <v>911</v>
      </c>
      <c r="B41" s="130">
        <v>104</v>
      </c>
      <c r="C41" s="130">
        <v>45</v>
      </c>
      <c r="D41" s="2" t="str">
        <f t="shared" si="0"/>
        <v>ì</v>
      </c>
    </row>
    <row r="42" spans="1:4" ht="16.8">
      <c r="A42" s="131" t="s">
        <v>912</v>
      </c>
      <c r="B42" s="130">
        <v>184</v>
      </c>
      <c r="C42" s="130">
        <v>71</v>
      </c>
      <c r="D42" s="2" t="str">
        <f t="shared" si="0"/>
        <v>ì</v>
      </c>
    </row>
    <row r="43" spans="1:4" ht="16.8">
      <c r="A43" s="131" t="s">
        <v>913</v>
      </c>
      <c r="B43" s="130">
        <v>175</v>
      </c>
      <c r="C43" s="130">
        <v>73</v>
      </c>
      <c r="D43" s="2" t="str">
        <f t="shared" si="0"/>
        <v>ì</v>
      </c>
    </row>
    <row r="44" spans="1:4" ht="16.8">
      <c r="A44" s="131" t="s">
        <v>914</v>
      </c>
      <c r="B44" s="130">
        <v>102</v>
      </c>
      <c r="C44" s="130">
        <v>43</v>
      </c>
      <c r="D44" s="2" t="str">
        <f t="shared" si="0"/>
        <v>ì</v>
      </c>
    </row>
    <row r="45" spans="1:4" ht="16.8">
      <c r="A45" s="131" t="s">
        <v>915</v>
      </c>
      <c r="B45" s="130">
        <v>33</v>
      </c>
      <c r="C45" s="130">
        <v>27</v>
      </c>
      <c r="D45" s="2" t="str">
        <f t="shared" si="0"/>
        <v>ì</v>
      </c>
    </row>
    <row r="46" spans="1:4" ht="16.8">
      <c r="A46" s="131" t="s">
        <v>916</v>
      </c>
      <c r="B46" s="130">
        <v>110</v>
      </c>
      <c r="C46" s="130">
        <v>42</v>
      </c>
      <c r="D46" s="2" t="str">
        <f t="shared" si="0"/>
        <v>ì</v>
      </c>
    </row>
    <row r="47" spans="1:4" ht="16.8">
      <c r="A47" s="131" t="s">
        <v>917</v>
      </c>
      <c r="B47" s="130">
        <v>32</v>
      </c>
      <c r="C47" s="130">
        <v>27</v>
      </c>
      <c r="D47" s="2" t="str">
        <f t="shared" si="0"/>
        <v>ì</v>
      </c>
    </row>
    <row r="48" spans="1:4" ht="16.8">
      <c r="A48" s="131" t="s">
        <v>918</v>
      </c>
      <c r="B48" s="130">
        <v>72</v>
      </c>
      <c r="C48" s="130">
        <v>42</v>
      </c>
      <c r="D48" s="2" t="str">
        <f t="shared" si="0"/>
        <v>ì</v>
      </c>
    </row>
    <row r="49" spans="1:4" ht="16.8">
      <c r="A49" s="131" t="s">
        <v>919</v>
      </c>
      <c r="B49" s="130">
        <v>495</v>
      </c>
      <c r="C49" s="130">
        <v>489</v>
      </c>
      <c r="D49" s="2" t="str">
        <f t="shared" si="0"/>
        <v>ì</v>
      </c>
    </row>
    <row r="50" spans="1:4" ht="16.8">
      <c r="A50" s="131" t="s">
        <v>920</v>
      </c>
      <c r="B50" s="130">
        <v>26</v>
      </c>
      <c r="C50" s="130">
        <v>21</v>
      </c>
      <c r="D50" s="2" t="str">
        <f t="shared" si="0"/>
        <v>ì</v>
      </c>
    </row>
    <row r="51" spans="1:4" ht="16.8">
      <c r="A51" s="131" t="s">
        <v>921</v>
      </c>
      <c r="B51" s="130">
        <v>55</v>
      </c>
      <c r="C51" s="130">
        <v>22</v>
      </c>
      <c r="D51" s="2" t="str">
        <f t="shared" si="0"/>
        <v>ì</v>
      </c>
    </row>
    <row r="52" spans="1:4" ht="16.8">
      <c r="A52" s="131" t="s">
        <v>922</v>
      </c>
      <c r="B52" s="130">
        <v>12</v>
      </c>
      <c r="C52" s="130">
        <v>5</v>
      </c>
      <c r="D52" s="2" t="str">
        <f t="shared" si="0"/>
        <v>ì</v>
      </c>
    </row>
    <row r="53" spans="1:4" ht="16.8">
      <c r="A53" s="131" t="s">
        <v>923</v>
      </c>
      <c r="B53" s="130">
        <v>154</v>
      </c>
      <c r="C53" s="130">
        <v>54</v>
      </c>
      <c r="D53" s="2" t="str">
        <f t="shared" si="0"/>
        <v>ì</v>
      </c>
    </row>
    <row r="54" spans="1:4" ht="16.8">
      <c r="A54" s="131" t="s">
        <v>924</v>
      </c>
      <c r="B54" s="130">
        <v>392</v>
      </c>
      <c r="C54" s="130">
        <v>226</v>
      </c>
      <c r="D54" s="2" t="str">
        <f t="shared" si="0"/>
        <v>ì</v>
      </c>
    </row>
    <row r="55" spans="1:4" ht="16.8">
      <c r="A55" s="131" t="s">
        <v>976</v>
      </c>
      <c r="B55" s="130">
        <v>125</v>
      </c>
      <c r="C55" s="130">
        <v>68</v>
      </c>
      <c r="D55" s="2" t="str">
        <f t="shared" si="0"/>
        <v>ì</v>
      </c>
    </row>
    <row r="56" spans="1:4" ht="16.8">
      <c r="A56" s="131" t="s">
        <v>925</v>
      </c>
      <c r="B56" s="130">
        <v>1809</v>
      </c>
      <c r="C56" s="130">
        <v>1271</v>
      </c>
      <c r="D56" s="2" t="str">
        <f t="shared" si="0"/>
        <v>ì</v>
      </c>
    </row>
    <row r="57" spans="1:4" ht="16.8">
      <c r="A57" s="131" t="s">
        <v>4104</v>
      </c>
      <c r="B57" s="130">
        <v>550</v>
      </c>
      <c r="C57" s="130">
        <v>239</v>
      </c>
      <c r="D57" s="2" t="str">
        <f t="shared" si="0"/>
        <v>ì</v>
      </c>
    </row>
    <row r="58" spans="1:4" ht="16.8">
      <c r="A58" s="131" t="s">
        <v>926</v>
      </c>
      <c r="B58" s="130">
        <v>47</v>
      </c>
      <c r="C58" s="130">
        <v>32</v>
      </c>
      <c r="D58" s="2" t="str">
        <f t="shared" si="0"/>
        <v>ì</v>
      </c>
    </row>
    <row r="59" spans="1:4" ht="16.8">
      <c r="A59" s="131" t="s">
        <v>927</v>
      </c>
      <c r="B59" s="130">
        <v>121</v>
      </c>
      <c r="C59" s="130">
        <v>58</v>
      </c>
      <c r="D59" s="2" t="str">
        <f t="shared" si="0"/>
        <v>ì</v>
      </c>
    </row>
    <row r="60" spans="1:4" ht="16.8">
      <c r="A60" s="131" t="s">
        <v>928</v>
      </c>
      <c r="B60" s="130">
        <v>75</v>
      </c>
      <c r="C60" s="130">
        <v>52</v>
      </c>
      <c r="D60" s="2" t="str">
        <f t="shared" si="0"/>
        <v>ì</v>
      </c>
    </row>
    <row r="61" spans="1:4" ht="16.8">
      <c r="A61" s="131" t="s">
        <v>929</v>
      </c>
      <c r="B61" s="130">
        <v>44</v>
      </c>
      <c r="C61" s="130">
        <v>35</v>
      </c>
      <c r="D61" s="2" t="str">
        <f t="shared" si="0"/>
        <v>ì</v>
      </c>
    </row>
    <row r="62" spans="1:4" ht="16.8">
      <c r="A62" s="131" t="s">
        <v>930</v>
      </c>
      <c r="B62" s="130">
        <v>32</v>
      </c>
      <c r="C62" s="130">
        <v>17</v>
      </c>
      <c r="D62" s="2" t="str">
        <f t="shared" si="0"/>
        <v>ì</v>
      </c>
    </row>
    <row r="63" spans="1:4" ht="16.8">
      <c r="A63" s="131" t="s">
        <v>931</v>
      </c>
      <c r="B63" s="130">
        <v>54</v>
      </c>
      <c r="C63" s="130">
        <v>19</v>
      </c>
      <c r="D63" s="2" t="str">
        <f t="shared" si="0"/>
        <v>ì</v>
      </c>
    </row>
    <row r="64" spans="1:4" ht="16.8">
      <c r="A64" s="131" t="s">
        <v>932</v>
      </c>
      <c r="B64" s="130">
        <v>55</v>
      </c>
      <c r="C64" s="130">
        <v>25</v>
      </c>
      <c r="D64" s="2" t="str">
        <f t="shared" si="0"/>
        <v>ì</v>
      </c>
    </row>
    <row r="65" spans="1:4" ht="16.8">
      <c r="A65" s="131" t="s">
        <v>933</v>
      </c>
      <c r="B65" s="130">
        <v>23</v>
      </c>
      <c r="C65" s="130">
        <v>10</v>
      </c>
      <c r="D65" s="2" t="str">
        <f t="shared" si="0"/>
        <v>ì</v>
      </c>
    </row>
    <row r="66" spans="1:4" ht="16.8">
      <c r="A66" s="131" t="s">
        <v>934</v>
      </c>
      <c r="B66" s="130">
        <v>391</v>
      </c>
      <c r="C66" s="130">
        <v>226</v>
      </c>
      <c r="D66" s="2" t="str">
        <f t="shared" si="0"/>
        <v>ì</v>
      </c>
    </row>
    <row r="67" spans="1:4" ht="16.8">
      <c r="A67" s="131" t="s">
        <v>935</v>
      </c>
      <c r="B67" s="130">
        <v>35</v>
      </c>
      <c r="C67" s="130">
        <v>6</v>
      </c>
      <c r="D67" s="2" t="str">
        <f t="shared" ref="D67:D130" si="1">IF(C67&lt;B67,$J$1,IF(C67&gt;B67,$I$1,$K$1))</f>
        <v>ì</v>
      </c>
    </row>
    <row r="68" spans="1:4" ht="16.8">
      <c r="A68" s="131" t="s">
        <v>936</v>
      </c>
      <c r="B68" s="130">
        <v>178</v>
      </c>
      <c r="C68" s="130">
        <v>79</v>
      </c>
      <c r="D68" s="2" t="str">
        <f t="shared" si="1"/>
        <v>ì</v>
      </c>
    </row>
    <row r="69" spans="1:4" ht="16.8">
      <c r="A69" s="131" t="s">
        <v>937</v>
      </c>
      <c r="B69" s="130">
        <v>17</v>
      </c>
      <c r="C69" s="130">
        <v>13</v>
      </c>
      <c r="D69" s="2" t="str">
        <f t="shared" si="1"/>
        <v>ì</v>
      </c>
    </row>
    <row r="70" spans="1:4" ht="16.8">
      <c r="A70" s="131" t="s">
        <v>938</v>
      </c>
      <c r="B70" s="130">
        <v>55</v>
      </c>
      <c r="C70" s="130">
        <v>31</v>
      </c>
      <c r="D70" s="2" t="str">
        <f t="shared" si="1"/>
        <v>ì</v>
      </c>
    </row>
    <row r="71" spans="1:4" ht="16.8">
      <c r="A71" s="131" t="s">
        <v>939</v>
      </c>
      <c r="B71" s="130">
        <v>75</v>
      </c>
      <c r="C71" s="130">
        <v>59</v>
      </c>
      <c r="D71" s="2" t="str">
        <f t="shared" si="1"/>
        <v>ì</v>
      </c>
    </row>
    <row r="72" spans="1:4" ht="16.8">
      <c r="A72" s="131" t="s">
        <v>940</v>
      </c>
      <c r="B72" s="130">
        <v>57</v>
      </c>
      <c r="C72" s="130">
        <v>15</v>
      </c>
      <c r="D72" s="2" t="str">
        <f t="shared" si="1"/>
        <v>ì</v>
      </c>
    </row>
    <row r="73" spans="1:4" ht="16.8">
      <c r="A73" s="131" t="s">
        <v>941</v>
      </c>
      <c r="B73" s="130">
        <v>360</v>
      </c>
      <c r="C73" s="130">
        <v>195</v>
      </c>
      <c r="D73" s="2" t="str">
        <f t="shared" si="1"/>
        <v>ì</v>
      </c>
    </row>
    <row r="74" spans="1:4" ht="16.8">
      <c r="A74" s="131" t="s">
        <v>1121</v>
      </c>
      <c r="B74" s="130">
        <v>400</v>
      </c>
      <c r="C74" s="130">
        <v>179</v>
      </c>
      <c r="D74" s="2" t="str">
        <f t="shared" si="1"/>
        <v>ì</v>
      </c>
    </row>
    <row r="75" spans="1:4" ht="16.8">
      <c r="A75" s="131" t="s">
        <v>1122</v>
      </c>
      <c r="B75" s="130">
        <v>16139</v>
      </c>
      <c r="C75" s="130">
        <v>9644</v>
      </c>
      <c r="D75" s="2" t="str">
        <f t="shared" si="1"/>
        <v>ì</v>
      </c>
    </row>
    <row r="76" spans="1:4" ht="16.8">
      <c r="A76" s="131"/>
      <c r="B76" s="130">
        <v>989</v>
      </c>
      <c r="C76" s="130">
        <v>572</v>
      </c>
      <c r="D76" s="2" t="str">
        <f t="shared" si="1"/>
        <v>ì</v>
      </c>
    </row>
    <row r="77" spans="1:4" ht="16.8">
      <c r="A77" s="131" t="s">
        <v>942</v>
      </c>
      <c r="B77" s="130">
        <v>2840</v>
      </c>
      <c r="C77" s="130">
        <v>1986</v>
      </c>
      <c r="D77" s="2" t="str">
        <f t="shared" si="1"/>
        <v>ì</v>
      </c>
    </row>
    <row r="78" spans="1:4" ht="16.8">
      <c r="A78" s="131" t="s">
        <v>943</v>
      </c>
      <c r="B78" s="130">
        <v>248</v>
      </c>
      <c r="C78" s="130">
        <v>155</v>
      </c>
      <c r="D78" s="2" t="str">
        <f t="shared" si="1"/>
        <v>ì</v>
      </c>
    </row>
    <row r="79" spans="1:4" ht="16.8">
      <c r="A79" s="131" t="s">
        <v>944</v>
      </c>
      <c r="B79" s="130">
        <v>589</v>
      </c>
      <c r="C79" s="130">
        <v>280</v>
      </c>
      <c r="D79" s="2" t="str">
        <f t="shared" si="1"/>
        <v>ì</v>
      </c>
    </row>
    <row r="80" spans="1:4" ht="16.8">
      <c r="A80" s="131" t="s">
        <v>945</v>
      </c>
      <c r="B80" s="130">
        <v>180</v>
      </c>
      <c r="C80" s="130">
        <v>77</v>
      </c>
      <c r="D80" s="2" t="str">
        <f t="shared" si="1"/>
        <v>ì</v>
      </c>
    </row>
    <row r="81" spans="1:4" ht="16.8">
      <c r="A81" s="131" t="s">
        <v>946</v>
      </c>
      <c r="B81" s="130">
        <v>331</v>
      </c>
      <c r="C81" s="130">
        <v>128</v>
      </c>
      <c r="D81" s="2" t="str">
        <f t="shared" si="1"/>
        <v>ì</v>
      </c>
    </row>
    <row r="82" spans="1:4" ht="16.8">
      <c r="A82" s="131" t="s">
        <v>947</v>
      </c>
      <c r="B82" s="130">
        <v>1783</v>
      </c>
      <c r="C82" s="130">
        <v>1260</v>
      </c>
      <c r="D82" s="2" t="str">
        <f t="shared" si="1"/>
        <v>ì</v>
      </c>
    </row>
    <row r="83" spans="1:4" ht="16.8">
      <c r="A83" s="131" t="s">
        <v>948</v>
      </c>
      <c r="B83" s="130">
        <v>237</v>
      </c>
      <c r="C83" s="130">
        <v>89</v>
      </c>
      <c r="D83" s="2" t="str">
        <f t="shared" si="1"/>
        <v>ì</v>
      </c>
    </row>
    <row r="84" spans="1:4" ht="16.8">
      <c r="A84" s="131" t="s">
        <v>949</v>
      </c>
      <c r="B84" s="130">
        <v>265</v>
      </c>
      <c r="C84" s="130">
        <v>180</v>
      </c>
      <c r="D84" s="2" t="str">
        <f t="shared" si="1"/>
        <v>ì</v>
      </c>
    </row>
    <row r="85" spans="1:4" ht="16.8">
      <c r="A85" s="131" t="s">
        <v>950</v>
      </c>
      <c r="B85" s="130">
        <v>547</v>
      </c>
      <c r="C85" s="130">
        <v>349</v>
      </c>
      <c r="D85" s="2" t="str">
        <f t="shared" si="1"/>
        <v>ì</v>
      </c>
    </row>
    <row r="86" spans="1:4" ht="16.8">
      <c r="A86" s="131" t="s">
        <v>951</v>
      </c>
      <c r="B86" s="130">
        <v>427</v>
      </c>
      <c r="C86" s="130">
        <v>187</v>
      </c>
      <c r="D86" s="2" t="str">
        <f t="shared" si="1"/>
        <v>ì</v>
      </c>
    </row>
    <row r="87" spans="1:4" ht="16.8">
      <c r="A87" s="131" t="s">
        <v>952</v>
      </c>
      <c r="B87" s="130">
        <v>800</v>
      </c>
      <c r="C87" s="130">
        <v>668</v>
      </c>
      <c r="D87" s="2" t="str">
        <f t="shared" si="1"/>
        <v>ì</v>
      </c>
    </row>
    <row r="88" spans="1:4" ht="16.8">
      <c r="A88" s="131" t="s">
        <v>953</v>
      </c>
      <c r="B88" s="130">
        <v>489</v>
      </c>
      <c r="C88" s="130">
        <v>259</v>
      </c>
      <c r="D88" s="2" t="str">
        <f t="shared" si="1"/>
        <v>ì</v>
      </c>
    </row>
    <row r="89" spans="1:4" ht="16.8">
      <c r="A89" s="131" t="s">
        <v>954</v>
      </c>
      <c r="B89" s="130">
        <v>424</v>
      </c>
      <c r="C89" s="130">
        <v>154</v>
      </c>
      <c r="D89" s="2" t="str">
        <f t="shared" si="1"/>
        <v>ì</v>
      </c>
    </row>
    <row r="90" spans="1:4" ht="16.8">
      <c r="A90" s="131" t="s">
        <v>955</v>
      </c>
      <c r="B90" s="130">
        <v>325</v>
      </c>
      <c r="C90" s="130">
        <v>124</v>
      </c>
      <c r="D90" s="2" t="str">
        <f t="shared" si="1"/>
        <v>ì</v>
      </c>
    </row>
    <row r="91" spans="1:4" ht="16.8">
      <c r="A91" s="131" t="s">
        <v>956</v>
      </c>
      <c r="B91" s="130">
        <v>190</v>
      </c>
      <c r="C91" s="130">
        <v>83</v>
      </c>
      <c r="D91" s="2" t="str">
        <f t="shared" si="1"/>
        <v>ì</v>
      </c>
    </row>
    <row r="92" spans="1:4" ht="16.8">
      <c r="A92" s="131" t="s">
        <v>957</v>
      </c>
      <c r="B92" s="130">
        <v>1392</v>
      </c>
      <c r="C92" s="130">
        <v>1178</v>
      </c>
      <c r="D92" s="2" t="str">
        <f t="shared" si="1"/>
        <v>ì</v>
      </c>
    </row>
    <row r="93" spans="1:4" ht="16.8">
      <c r="A93" s="131" t="s">
        <v>958</v>
      </c>
      <c r="B93" s="130">
        <v>145</v>
      </c>
      <c r="C93" s="130">
        <v>97</v>
      </c>
      <c r="D93" s="2" t="str">
        <f t="shared" si="1"/>
        <v>ì</v>
      </c>
    </row>
    <row r="94" spans="1:4" ht="16.8">
      <c r="A94" s="131" t="s">
        <v>959</v>
      </c>
      <c r="B94" s="130">
        <v>161</v>
      </c>
      <c r="C94" s="130">
        <v>90</v>
      </c>
      <c r="D94" s="2" t="str">
        <f t="shared" si="1"/>
        <v>ì</v>
      </c>
    </row>
    <row r="95" spans="1:4" ht="16.8">
      <c r="A95" s="131" t="s">
        <v>960</v>
      </c>
      <c r="B95" s="130">
        <v>432</v>
      </c>
      <c r="C95" s="130">
        <v>274</v>
      </c>
      <c r="D95" s="2" t="str">
        <f t="shared" si="1"/>
        <v>ì</v>
      </c>
    </row>
    <row r="96" spans="1:4" ht="16.8">
      <c r="A96" s="131" t="s">
        <v>961</v>
      </c>
      <c r="B96" s="130">
        <v>175</v>
      </c>
      <c r="C96" s="130">
        <v>146</v>
      </c>
      <c r="D96" s="2" t="str">
        <f t="shared" si="1"/>
        <v>ì</v>
      </c>
    </row>
    <row r="97" spans="1:4" ht="16.8">
      <c r="A97" s="131" t="s">
        <v>962</v>
      </c>
      <c r="B97" s="130">
        <v>674</v>
      </c>
      <c r="C97" s="130">
        <v>297</v>
      </c>
      <c r="D97" s="2" t="str">
        <f t="shared" si="1"/>
        <v>ì</v>
      </c>
    </row>
    <row r="98" spans="1:4" ht="16.8">
      <c r="A98" s="131" t="s">
        <v>963</v>
      </c>
      <c r="B98" s="130">
        <v>828</v>
      </c>
      <c r="C98" s="130">
        <v>184</v>
      </c>
      <c r="D98" s="2" t="str">
        <f t="shared" si="1"/>
        <v>ì</v>
      </c>
    </row>
    <row r="99" spans="1:4" ht="16.8">
      <c r="A99" s="131" t="s">
        <v>964</v>
      </c>
      <c r="B99" s="130">
        <v>724</v>
      </c>
      <c r="C99" s="130">
        <v>253</v>
      </c>
      <c r="D99" s="2" t="str">
        <f t="shared" si="1"/>
        <v>ì</v>
      </c>
    </row>
    <row r="100" spans="1:4" ht="16.8">
      <c r="A100" s="131" t="s">
        <v>965</v>
      </c>
      <c r="B100" s="130">
        <v>321</v>
      </c>
      <c r="C100" s="130">
        <v>190</v>
      </c>
      <c r="D100" s="2" t="str">
        <f t="shared" si="1"/>
        <v>ì</v>
      </c>
    </row>
    <row r="101" spans="1:4" ht="16.8">
      <c r="A101" s="131" t="s">
        <v>966</v>
      </c>
      <c r="B101" s="130">
        <v>429</v>
      </c>
      <c r="C101" s="130">
        <v>242</v>
      </c>
      <c r="D101" s="2" t="str">
        <f t="shared" si="1"/>
        <v>ì</v>
      </c>
    </row>
    <row r="102" spans="1:4" ht="16.8">
      <c r="A102" s="131" t="s">
        <v>967</v>
      </c>
      <c r="B102" s="130">
        <v>218</v>
      </c>
      <c r="C102" s="130">
        <v>128</v>
      </c>
      <c r="D102" s="2" t="str">
        <f t="shared" si="1"/>
        <v>ì</v>
      </c>
    </row>
    <row r="103" spans="1:4" ht="16.8">
      <c r="A103" s="131" t="s">
        <v>968</v>
      </c>
      <c r="B103" s="130">
        <v>376</v>
      </c>
      <c r="C103" s="130">
        <v>193</v>
      </c>
      <c r="D103" s="2" t="str">
        <f t="shared" si="1"/>
        <v>ì</v>
      </c>
    </row>
    <row r="104" spans="1:4" ht="16.8">
      <c r="A104" s="131"/>
      <c r="B104" s="130">
        <v>992</v>
      </c>
      <c r="C104" s="130">
        <v>575</v>
      </c>
      <c r="D104" s="2" t="str">
        <f t="shared" si="1"/>
        <v>ì</v>
      </c>
    </row>
    <row r="105" spans="1:4" ht="16.8">
      <c r="A105" s="131" t="s">
        <v>745</v>
      </c>
      <c r="B105" s="130">
        <v>45</v>
      </c>
      <c r="C105" s="130">
        <v>24</v>
      </c>
      <c r="D105" s="2" t="str">
        <f t="shared" si="1"/>
        <v>ì</v>
      </c>
    </row>
    <row r="106" spans="1:4" ht="16.8">
      <c r="A106" s="131" t="s">
        <v>753</v>
      </c>
      <c r="B106" s="130">
        <v>75</v>
      </c>
      <c r="C106" s="130">
        <v>50</v>
      </c>
      <c r="D106" s="2" t="str">
        <f t="shared" si="1"/>
        <v>ì</v>
      </c>
    </row>
    <row r="107" spans="1:4" ht="16.8">
      <c r="A107" s="131" t="s">
        <v>756</v>
      </c>
      <c r="B107" s="130">
        <v>26</v>
      </c>
      <c r="C107" s="130">
        <v>19</v>
      </c>
      <c r="D107" s="2" t="str">
        <f t="shared" si="1"/>
        <v>ì</v>
      </c>
    </row>
    <row r="108" spans="1:4" ht="16.8">
      <c r="A108" s="131" t="s">
        <v>734</v>
      </c>
      <c r="B108" s="130">
        <v>63</v>
      </c>
      <c r="C108" s="130">
        <v>35</v>
      </c>
      <c r="D108" s="2" t="str">
        <f t="shared" si="1"/>
        <v>ì</v>
      </c>
    </row>
    <row r="109" spans="1:4" ht="16.8">
      <c r="A109" s="131" t="s">
        <v>761</v>
      </c>
      <c r="B109" s="130">
        <v>21</v>
      </c>
      <c r="C109" s="130">
        <v>11</v>
      </c>
      <c r="D109" s="2" t="str">
        <f t="shared" si="1"/>
        <v>ì</v>
      </c>
    </row>
    <row r="110" spans="1:4" ht="16.8">
      <c r="A110" s="131" t="s">
        <v>762</v>
      </c>
      <c r="B110" s="130">
        <v>31</v>
      </c>
      <c r="C110" s="130">
        <v>13</v>
      </c>
      <c r="D110" s="2" t="str">
        <f t="shared" si="1"/>
        <v>ì</v>
      </c>
    </row>
    <row r="111" spans="1:4" ht="16.8">
      <c r="A111" s="131" t="s">
        <v>758</v>
      </c>
      <c r="B111" s="130">
        <v>4</v>
      </c>
      <c r="C111" s="130">
        <v>3</v>
      </c>
      <c r="D111" s="2" t="str">
        <f t="shared" si="1"/>
        <v>ì</v>
      </c>
    </row>
    <row r="112" spans="1:4" ht="16.8">
      <c r="A112" s="131" t="s">
        <v>760</v>
      </c>
      <c r="B112" s="130">
        <v>51</v>
      </c>
      <c r="C112" s="130">
        <v>48</v>
      </c>
      <c r="D112" s="2" t="str">
        <f t="shared" si="1"/>
        <v>ì</v>
      </c>
    </row>
    <row r="113" spans="1:4" ht="16.8">
      <c r="A113" s="131" t="s">
        <v>746</v>
      </c>
      <c r="B113" s="130">
        <v>64</v>
      </c>
      <c r="C113" s="130">
        <v>51</v>
      </c>
      <c r="D113" s="2" t="str">
        <f t="shared" si="1"/>
        <v>ì</v>
      </c>
    </row>
    <row r="114" spans="1:4" ht="16.8">
      <c r="A114" s="131" t="s">
        <v>754</v>
      </c>
      <c r="B114" s="130">
        <v>47</v>
      </c>
      <c r="C114" s="130">
        <v>43</v>
      </c>
      <c r="D114" s="2" t="str">
        <f t="shared" si="1"/>
        <v>ì</v>
      </c>
    </row>
    <row r="115" spans="1:4" ht="16.8">
      <c r="A115" s="131" t="s">
        <v>737</v>
      </c>
      <c r="B115" s="130">
        <v>43</v>
      </c>
      <c r="C115" s="130">
        <v>38</v>
      </c>
      <c r="D115" s="2" t="str">
        <f t="shared" si="1"/>
        <v>ì</v>
      </c>
    </row>
    <row r="116" spans="1:4" ht="16.8">
      <c r="A116" s="131" t="s">
        <v>750</v>
      </c>
      <c r="B116" s="130">
        <v>120</v>
      </c>
      <c r="C116" s="130">
        <v>56</v>
      </c>
      <c r="D116" s="2" t="str">
        <f t="shared" si="1"/>
        <v>ì</v>
      </c>
    </row>
    <row r="117" spans="1:4" ht="16.8">
      <c r="A117" s="131" t="s">
        <v>735</v>
      </c>
      <c r="B117" s="130">
        <v>201</v>
      </c>
      <c r="C117" s="130">
        <v>156</v>
      </c>
      <c r="D117" s="2" t="str">
        <f t="shared" si="1"/>
        <v>ì</v>
      </c>
    </row>
    <row r="118" spans="1:4" ht="16.8">
      <c r="A118" s="131" t="s">
        <v>748</v>
      </c>
      <c r="B118" s="130">
        <v>107</v>
      </c>
      <c r="C118" s="130">
        <v>59</v>
      </c>
      <c r="D118" s="2" t="str">
        <f t="shared" si="1"/>
        <v>ì</v>
      </c>
    </row>
    <row r="119" spans="1:4" ht="16.8">
      <c r="A119" s="131" t="s">
        <v>736</v>
      </c>
      <c r="B119" s="130">
        <v>139</v>
      </c>
      <c r="C119" s="130">
        <v>83</v>
      </c>
      <c r="D119" s="2" t="str">
        <f t="shared" si="1"/>
        <v>ì</v>
      </c>
    </row>
    <row r="120" spans="1:4" ht="16.8">
      <c r="A120" s="131" t="s">
        <v>740</v>
      </c>
      <c r="B120" s="130">
        <v>145</v>
      </c>
      <c r="C120" s="130">
        <v>102</v>
      </c>
      <c r="D120" s="2" t="str">
        <f t="shared" si="1"/>
        <v>ì</v>
      </c>
    </row>
    <row r="121" spans="1:4" ht="16.8">
      <c r="A121" s="131" t="s">
        <v>742</v>
      </c>
      <c r="B121" s="130">
        <v>86</v>
      </c>
      <c r="C121" s="130">
        <v>54</v>
      </c>
      <c r="D121" s="2" t="str">
        <f t="shared" si="1"/>
        <v>ì</v>
      </c>
    </row>
    <row r="122" spans="1:4" ht="16.8">
      <c r="A122" s="131" t="s">
        <v>739</v>
      </c>
      <c r="B122" s="130">
        <v>44</v>
      </c>
      <c r="C122" s="130">
        <v>26</v>
      </c>
      <c r="D122" s="2" t="str">
        <f t="shared" si="1"/>
        <v>ì</v>
      </c>
    </row>
    <row r="123" spans="1:4" ht="16.8">
      <c r="A123" s="131" t="s">
        <v>757</v>
      </c>
      <c r="B123" s="130">
        <v>50</v>
      </c>
      <c r="C123" s="130">
        <v>62</v>
      </c>
      <c r="D123" s="2" t="str">
        <f t="shared" si="1"/>
        <v>î</v>
      </c>
    </row>
    <row r="124" spans="1:4" ht="16.8">
      <c r="A124" s="131" t="s">
        <v>741</v>
      </c>
      <c r="B124" s="130">
        <v>40</v>
      </c>
      <c r="C124" s="130">
        <v>29</v>
      </c>
      <c r="D124" s="2" t="str">
        <f t="shared" si="1"/>
        <v>ì</v>
      </c>
    </row>
    <row r="125" spans="1:4" ht="16.8">
      <c r="A125" s="131" t="s">
        <v>751</v>
      </c>
      <c r="B125" s="130">
        <v>36</v>
      </c>
      <c r="C125" s="130">
        <v>31</v>
      </c>
      <c r="D125" s="2" t="str">
        <f t="shared" si="1"/>
        <v>ì</v>
      </c>
    </row>
    <row r="126" spans="1:4" ht="16.8">
      <c r="A126" s="131" t="s">
        <v>755</v>
      </c>
      <c r="B126" s="130">
        <v>38</v>
      </c>
      <c r="C126" s="130">
        <v>24</v>
      </c>
      <c r="D126" s="2" t="str">
        <f t="shared" si="1"/>
        <v>ì</v>
      </c>
    </row>
    <row r="127" spans="1:4" ht="16.8">
      <c r="A127" s="131" t="s">
        <v>733</v>
      </c>
      <c r="B127" s="130">
        <v>38</v>
      </c>
      <c r="C127" s="130">
        <v>26</v>
      </c>
      <c r="D127" s="2" t="str">
        <f t="shared" si="1"/>
        <v>ì</v>
      </c>
    </row>
    <row r="128" spans="1:4" ht="16.8">
      <c r="A128" s="131" t="s">
        <v>744</v>
      </c>
      <c r="B128" s="130">
        <v>93</v>
      </c>
      <c r="C128" s="130">
        <v>85</v>
      </c>
      <c r="D128" s="2" t="str">
        <f t="shared" si="1"/>
        <v>ì</v>
      </c>
    </row>
    <row r="129" spans="1:4" ht="16.8">
      <c r="A129" s="131" t="s">
        <v>764</v>
      </c>
      <c r="B129" s="130">
        <v>697</v>
      </c>
      <c r="C129" s="130">
        <v>657</v>
      </c>
      <c r="D129" s="2" t="str">
        <f t="shared" si="1"/>
        <v>ì</v>
      </c>
    </row>
    <row r="130" spans="1:4" ht="16.8">
      <c r="A130" s="131" t="s">
        <v>775</v>
      </c>
      <c r="B130" s="130">
        <v>85</v>
      </c>
      <c r="C130" s="130">
        <v>34</v>
      </c>
      <c r="D130" s="2" t="str">
        <f t="shared" si="1"/>
        <v>ì</v>
      </c>
    </row>
    <row r="131" spans="1:4" ht="16.8">
      <c r="A131" s="131" t="s">
        <v>787</v>
      </c>
      <c r="B131" s="130">
        <v>185</v>
      </c>
      <c r="C131" s="130">
        <v>72</v>
      </c>
      <c r="D131" s="2" t="str">
        <f t="shared" ref="D131:D194" si="2">IF(C131&lt;B131,$J$1,IF(C131&gt;B131,$I$1,$K$1))</f>
        <v>ì</v>
      </c>
    </row>
    <row r="132" spans="1:4" ht="16.8">
      <c r="A132" s="131" t="s">
        <v>786</v>
      </c>
      <c r="B132" s="130">
        <v>100</v>
      </c>
      <c r="C132" s="130">
        <v>42</v>
      </c>
      <c r="D132" s="2" t="str">
        <f t="shared" si="2"/>
        <v>ì</v>
      </c>
    </row>
    <row r="133" spans="1:4" ht="16.8">
      <c r="A133" s="131" t="s">
        <v>788</v>
      </c>
      <c r="B133" s="130">
        <v>103</v>
      </c>
      <c r="C133" s="130">
        <v>29</v>
      </c>
      <c r="D133" s="2" t="str">
        <f t="shared" si="2"/>
        <v>ì</v>
      </c>
    </row>
    <row r="134" spans="1:4" ht="16.8">
      <c r="A134" s="131" t="s">
        <v>781</v>
      </c>
      <c r="B134" s="130">
        <v>45</v>
      </c>
      <c r="C134" s="130">
        <v>18</v>
      </c>
      <c r="D134" s="2" t="str">
        <f t="shared" si="2"/>
        <v>ì</v>
      </c>
    </row>
    <row r="135" spans="1:4" ht="16.8">
      <c r="A135" s="131" t="s">
        <v>765</v>
      </c>
      <c r="B135" s="130">
        <v>113</v>
      </c>
      <c r="C135" s="130">
        <v>54</v>
      </c>
      <c r="D135" s="2" t="str">
        <f t="shared" si="2"/>
        <v>ì</v>
      </c>
    </row>
    <row r="136" spans="1:4" ht="16.8">
      <c r="A136" s="131" t="s">
        <v>785</v>
      </c>
      <c r="B136" s="130">
        <v>106</v>
      </c>
      <c r="C136" s="130">
        <v>43</v>
      </c>
      <c r="D136" s="2" t="str">
        <f t="shared" si="2"/>
        <v>ì</v>
      </c>
    </row>
    <row r="137" spans="1:4" ht="16.8">
      <c r="A137" s="131" t="s">
        <v>768</v>
      </c>
      <c r="B137" s="130">
        <v>55</v>
      </c>
      <c r="C137" s="130">
        <v>20</v>
      </c>
      <c r="D137" s="2" t="str">
        <f t="shared" si="2"/>
        <v>ì</v>
      </c>
    </row>
    <row r="138" spans="1:4" ht="16.8">
      <c r="A138" s="131" t="s">
        <v>767</v>
      </c>
      <c r="B138" s="130">
        <v>11</v>
      </c>
      <c r="C138" s="130">
        <v>13</v>
      </c>
      <c r="D138" s="2" t="str">
        <f t="shared" si="2"/>
        <v>î</v>
      </c>
    </row>
    <row r="139" spans="1:4" ht="16.8">
      <c r="A139" s="131" t="s">
        <v>769</v>
      </c>
      <c r="B139" s="130">
        <v>23</v>
      </c>
      <c r="C139" s="130">
        <v>11</v>
      </c>
      <c r="D139" s="2" t="str">
        <f t="shared" si="2"/>
        <v>ì</v>
      </c>
    </row>
    <row r="140" spans="1:4" ht="16.8">
      <c r="A140" s="131" t="s">
        <v>771</v>
      </c>
      <c r="B140" s="130">
        <v>8</v>
      </c>
      <c r="C140" s="130">
        <v>16</v>
      </c>
      <c r="D140" s="2" t="str">
        <f t="shared" si="2"/>
        <v>î</v>
      </c>
    </row>
    <row r="141" spans="1:4" ht="16.8">
      <c r="A141" s="131" t="s">
        <v>777</v>
      </c>
      <c r="B141" s="130">
        <v>150</v>
      </c>
      <c r="C141" s="130">
        <v>60</v>
      </c>
      <c r="D141" s="2" t="str">
        <f t="shared" si="2"/>
        <v>ì</v>
      </c>
    </row>
    <row r="142" spans="1:4" ht="16.8">
      <c r="A142" s="131" t="s">
        <v>773</v>
      </c>
      <c r="B142" s="130">
        <v>152</v>
      </c>
      <c r="C142" s="130">
        <v>54</v>
      </c>
      <c r="D142" s="2" t="str">
        <f t="shared" si="2"/>
        <v>ì</v>
      </c>
    </row>
    <row r="143" spans="1:4" ht="16.8">
      <c r="A143" s="131" t="s">
        <v>783</v>
      </c>
      <c r="B143" s="130">
        <v>180</v>
      </c>
      <c r="C143" s="130">
        <v>91</v>
      </c>
      <c r="D143" s="2" t="str">
        <f t="shared" si="2"/>
        <v>ì</v>
      </c>
    </row>
    <row r="144" spans="1:4" ht="16.8">
      <c r="A144" s="131" t="s">
        <v>770</v>
      </c>
      <c r="B144" s="130">
        <v>56</v>
      </c>
      <c r="C144" s="130">
        <v>24</v>
      </c>
      <c r="D144" s="2" t="str">
        <f t="shared" si="2"/>
        <v>ì</v>
      </c>
    </row>
    <row r="145" spans="1:4" ht="16.8">
      <c r="A145" s="131" t="s">
        <v>772</v>
      </c>
      <c r="B145" s="130">
        <v>102</v>
      </c>
      <c r="C145" s="130">
        <v>54</v>
      </c>
      <c r="D145" s="2" t="str">
        <f t="shared" si="2"/>
        <v>ì</v>
      </c>
    </row>
    <row r="146" spans="1:4" ht="16.8">
      <c r="A146" s="131" t="s">
        <v>789</v>
      </c>
      <c r="B146" s="130">
        <v>178</v>
      </c>
      <c r="C146" s="130">
        <v>69</v>
      </c>
      <c r="D146" s="2" t="str">
        <f t="shared" si="2"/>
        <v>ì</v>
      </c>
    </row>
    <row r="147" spans="1:4" ht="16.8">
      <c r="A147" s="131" t="s">
        <v>780</v>
      </c>
      <c r="B147" s="130">
        <v>70</v>
      </c>
      <c r="C147" s="130">
        <v>28</v>
      </c>
      <c r="D147" s="2" t="str">
        <f t="shared" si="2"/>
        <v>ì</v>
      </c>
    </row>
    <row r="148" spans="1:4" ht="16.8">
      <c r="A148" s="131" t="s">
        <v>774</v>
      </c>
      <c r="B148" s="130">
        <v>34</v>
      </c>
      <c r="C148" s="130">
        <v>27</v>
      </c>
      <c r="D148" s="2" t="str">
        <f t="shared" si="2"/>
        <v>ì</v>
      </c>
    </row>
    <row r="149" spans="1:4" ht="16.8">
      <c r="A149" s="131" t="s">
        <v>766</v>
      </c>
      <c r="B149" s="130">
        <v>66</v>
      </c>
      <c r="C149" s="130">
        <v>42</v>
      </c>
      <c r="D149" s="2" t="str">
        <f t="shared" si="2"/>
        <v>ì</v>
      </c>
    </row>
    <row r="150" spans="1:4" ht="16.8">
      <c r="A150" s="131" t="s">
        <v>782</v>
      </c>
      <c r="B150" s="130">
        <v>140</v>
      </c>
      <c r="C150" s="130">
        <v>57</v>
      </c>
      <c r="D150" s="2" t="str">
        <f t="shared" si="2"/>
        <v>ì</v>
      </c>
    </row>
    <row r="151" spans="1:4" ht="16.8">
      <c r="A151" s="131" t="s">
        <v>759</v>
      </c>
      <c r="B151" s="130">
        <v>97</v>
      </c>
      <c r="C151" s="130">
        <v>62</v>
      </c>
      <c r="D151" s="2" t="str">
        <f t="shared" si="2"/>
        <v>ì</v>
      </c>
    </row>
    <row r="152" spans="1:4" ht="16.8">
      <c r="A152" s="131" t="s">
        <v>778</v>
      </c>
      <c r="B152" s="130">
        <v>207</v>
      </c>
      <c r="C152" s="130">
        <v>139</v>
      </c>
      <c r="D152" s="2" t="str">
        <f t="shared" si="2"/>
        <v>ì</v>
      </c>
    </row>
    <row r="153" spans="1:4" ht="16.8">
      <c r="A153" s="131" t="s">
        <v>791</v>
      </c>
      <c r="B153" s="130">
        <v>389</v>
      </c>
      <c r="C153" s="130">
        <v>414</v>
      </c>
      <c r="D153" s="2" t="str">
        <f t="shared" si="2"/>
        <v>î</v>
      </c>
    </row>
    <row r="154" spans="1:4" ht="16.8">
      <c r="A154" s="131" t="s">
        <v>792</v>
      </c>
      <c r="B154" s="130">
        <v>68</v>
      </c>
      <c r="C154" s="130">
        <v>23</v>
      </c>
      <c r="D154" s="2" t="str">
        <f t="shared" si="2"/>
        <v>ì</v>
      </c>
    </row>
    <row r="155" spans="1:4" ht="16.8">
      <c r="A155" s="131" t="s">
        <v>804</v>
      </c>
      <c r="B155" s="130">
        <v>154</v>
      </c>
      <c r="C155" s="130">
        <v>42</v>
      </c>
      <c r="D155" s="2" t="str">
        <f t="shared" si="2"/>
        <v>ì</v>
      </c>
    </row>
    <row r="156" spans="1:4" ht="16.8">
      <c r="A156" s="131" t="s">
        <v>805</v>
      </c>
      <c r="B156" s="130">
        <v>70</v>
      </c>
      <c r="C156" s="130">
        <v>21</v>
      </c>
      <c r="D156" s="2" t="str">
        <f t="shared" si="2"/>
        <v>ì</v>
      </c>
    </row>
    <row r="157" spans="1:4" ht="16.8">
      <c r="A157" s="131" t="s">
        <v>816</v>
      </c>
      <c r="B157" s="130">
        <v>41</v>
      </c>
      <c r="C157" s="130">
        <v>18</v>
      </c>
      <c r="D157" s="2" t="str">
        <f t="shared" si="2"/>
        <v>ì</v>
      </c>
    </row>
    <row r="158" spans="1:4" ht="16.8">
      <c r="A158" s="131" t="s">
        <v>790</v>
      </c>
      <c r="B158" s="130">
        <v>40</v>
      </c>
      <c r="C158" s="130">
        <v>11</v>
      </c>
      <c r="D158" s="2" t="str">
        <f t="shared" si="2"/>
        <v>ì</v>
      </c>
    </row>
    <row r="159" spans="1:4" ht="16.8">
      <c r="A159" s="131" t="s">
        <v>796</v>
      </c>
      <c r="B159" s="130">
        <v>5</v>
      </c>
      <c r="C159" s="130">
        <v>1</v>
      </c>
      <c r="D159" s="2" t="str">
        <f t="shared" si="2"/>
        <v>ì</v>
      </c>
    </row>
    <row r="160" spans="1:4" ht="16.8">
      <c r="A160" s="131" t="s">
        <v>801</v>
      </c>
      <c r="B160" s="130">
        <v>53</v>
      </c>
      <c r="C160" s="130">
        <v>15</v>
      </c>
      <c r="D160" s="2" t="str">
        <f t="shared" si="2"/>
        <v>ì</v>
      </c>
    </row>
    <row r="161" spans="1:4" ht="16.8">
      <c r="A161" s="131" t="s">
        <v>779</v>
      </c>
      <c r="B161" s="130">
        <v>107</v>
      </c>
      <c r="C161" s="130">
        <v>29</v>
      </c>
      <c r="D161" s="2" t="str">
        <f t="shared" si="2"/>
        <v>ì</v>
      </c>
    </row>
    <row r="162" spans="1:4" ht="16.8">
      <c r="A162" s="131" t="s">
        <v>809</v>
      </c>
      <c r="B162" s="130">
        <v>56</v>
      </c>
      <c r="C162" s="130">
        <v>18</v>
      </c>
      <c r="D162" s="2" t="str">
        <f t="shared" si="2"/>
        <v>ì</v>
      </c>
    </row>
    <row r="163" spans="1:4" ht="16.8">
      <c r="A163" s="131" t="s">
        <v>806</v>
      </c>
      <c r="B163" s="130">
        <v>151</v>
      </c>
      <c r="C163" s="130">
        <v>34</v>
      </c>
      <c r="D163" s="2" t="str">
        <f t="shared" si="2"/>
        <v>ì</v>
      </c>
    </row>
    <row r="164" spans="1:4" ht="16.8">
      <c r="A164" s="131" t="s">
        <v>797</v>
      </c>
      <c r="B164" s="130">
        <v>36</v>
      </c>
      <c r="C164" s="130">
        <v>10</v>
      </c>
      <c r="D164" s="2" t="str">
        <f t="shared" si="2"/>
        <v>ì</v>
      </c>
    </row>
    <row r="165" spans="1:4" ht="16.8">
      <c r="A165" s="131" t="s">
        <v>813</v>
      </c>
      <c r="B165" s="130">
        <v>70</v>
      </c>
      <c r="C165" s="130">
        <v>12</v>
      </c>
      <c r="D165" s="2" t="str">
        <f t="shared" si="2"/>
        <v>ì</v>
      </c>
    </row>
    <row r="166" spans="1:4" ht="16.8">
      <c r="A166" s="131" t="s">
        <v>812</v>
      </c>
      <c r="B166" s="130">
        <v>126</v>
      </c>
      <c r="C166" s="130">
        <v>27</v>
      </c>
      <c r="D166" s="2" t="str">
        <f t="shared" si="2"/>
        <v>ì</v>
      </c>
    </row>
    <row r="167" spans="1:4" ht="16.8">
      <c r="A167" s="131" t="s">
        <v>815</v>
      </c>
      <c r="B167" s="130">
        <v>35</v>
      </c>
      <c r="C167" s="130">
        <v>24</v>
      </c>
      <c r="D167" s="2" t="str">
        <f t="shared" si="2"/>
        <v>ì</v>
      </c>
    </row>
    <row r="168" spans="1:4" ht="16.8">
      <c r="A168" s="131" t="s">
        <v>799</v>
      </c>
      <c r="B168" s="130">
        <v>37</v>
      </c>
      <c r="C168" s="130">
        <v>12</v>
      </c>
      <c r="D168" s="2" t="str">
        <f t="shared" si="2"/>
        <v>ì</v>
      </c>
    </row>
    <row r="169" spans="1:4" ht="16.8">
      <c r="A169" s="131" t="s">
        <v>811</v>
      </c>
      <c r="B169" s="130">
        <v>57</v>
      </c>
      <c r="C169" s="130">
        <v>14</v>
      </c>
      <c r="D169" s="2" t="str">
        <f t="shared" si="2"/>
        <v>ì</v>
      </c>
    </row>
    <row r="170" spans="1:4" ht="16.8">
      <c r="A170" s="131" t="s">
        <v>808</v>
      </c>
      <c r="B170" s="130">
        <v>40</v>
      </c>
      <c r="C170" s="130">
        <v>13</v>
      </c>
      <c r="D170" s="2" t="str">
        <f t="shared" si="2"/>
        <v>ì</v>
      </c>
    </row>
    <row r="171" spans="1:4" ht="16.8">
      <c r="A171" s="131" t="s">
        <v>814</v>
      </c>
      <c r="B171" s="130">
        <v>122</v>
      </c>
      <c r="C171" s="130">
        <v>19</v>
      </c>
      <c r="D171" s="2" t="str">
        <f t="shared" si="2"/>
        <v>ì</v>
      </c>
    </row>
    <row r="172" spans="1:4" ht="16.8">
      <c r="A172" s="131" t="s">
        <v>798</v>
      </c>
      <c r="B172" s="130">
        <v>30</v>
      </c>
      <c r="C172" s="130">
        <v>18</v>
      </c>
      <c r="D172" s="2" t="str">
        <f t="shared" si="2"/>
        <v>ì</v>
      </c>
    </row>
    <row r="173" spans="1:4" ht="16.8">
      <c r="A173" s="131" t="s">
        <v>800</v>
      </c>
      <c r="B173" s="130">
        <v>13</v>
      </c>
      <c r="C173" s="130">
        <v>7</v>
      </c>
      <c r="D173" s="2" t="str">
        <f t="shared" si="2"/>
        <v>ì</v>
      </c>
    </row>
    <row r="174" spans="1:4" ht="16.8">
      <c r="A174" s="131" t="s">
        <v>795</v>
      </c>
      <c r="B174" s="130">
        <v>6</v>
      </c>
      <c r="C174" s="130">
        <v>1</v>
      </c>
      <c r="D174" s="2" t="str">
        <f t="shared" si="2"/>
        <v>ì</v>
      </c>
    </row>
    <row r="175" spans="1:4" ht="16.8">
      <c r="A175" s="131" t="s">
        <v>794</v>
      </c>
      <c r="B175" s="130">
        <v>46</v>
      </c>
      <c r="C175" s="130">
        <v>17</v>
      </c>
      <c r="D175" s="2" t="str">
        <f t="shared" si="2"/>
        <v>ì</v>
      </c>
    </row>
    <row r="176" spans="1:4" ht="16.8">
      <c r="A176" s="131" t="s">
        <v>793</v>
      </c>
      <c r="B176" s="130">
        <v>33</v>
      </c>
      <c r="C176" s="130">
        <v>10</v>
      </c>
      <c r="D176" s="2" t="str">
        <f t="shared" si="2"/>
        <v>ì</v>
      </c>
    </row>
    <row r="177" spans="1:4" ht="16.8">
      <c r="A177" s="131" t="s">
        <v>802</v>
      </c>
      <c r="B177" s="130">
        <v>99</v>
      </c>
      <c r="C177" s="130">
        <v>27</v>
      </c>
      <c r="D177" s="2" t="str">
        <f t="shared" si="2"/>
        <v>ì</v>
      </c>
    </row>
    <row r="178" spans="1:4" ht="16.8">
      <c r="A178" s="131" t="s">
        <v>4105</v>
      </c>
      <c r="B178" s="130">
        <v>74</v>
      </c>
      <c r="C178" s="130">
        <v>13</v>
      </c>
      <c r="D178" s="2" t="str">
        <f t="shared" si="2"/>
        <v>ì</v>
      </c>
    </row>
    <row r="179" spans="1:4" ht="16.8">
      <c r="A179" s="131" t="s">
        <v>738</v>
      </c>
      <c r="B179" s="130">
        <v>185</v>
      </c>
      <c r="C179" s="130">
        <v>82</v>
      </c>
      <c r="D179" s="2" t="str">
        <f t="shared" si="2"/>
        <v>ì</v>
      </c>
    </row>
    <row r="180" spans="1:4" ht="16.8">
      <c r="A180" s="131" t="s">
        <v>803</v>
      </c>
      <c r="B180" s="130">
        <v>472</v>
      </c>
      <c r="C180" s="130">
        <v>215</v>
      </c>
      <c r="D180" s="2" t="str">
        <f t="shared" si="2"/>
        <v>ì</v>
      </c>
    </row>
    <row r="181" spans="1:4" ht="16.8">
      <c r="A181" s="131" t="s">
        <v>763</v>
      </c>
      <c r="B181" s="130">
        <v>97</v>
      </c>
      <c r="C181" s="130">
        <v>55</v>
      </c>
      <c r="D181" s="2" t="str">
        <f t="shared" si="2"/>
        <v>ì</v>
      </c>
    </row>
    <row r="182" spans="1:4" ht="16.8">
      <c r="A182" s="131" t="s">
        <v>825</v>
      </c>
      <c r="B182" s="130">
        <v>4</v>
      </c>
      <c r="C182" s="130">
        <v>0</v>
      </c>
      <c r="D182" s="2" t="str">
        <f t="shared" si="2"/>
        <v>ì</v>
      </c>
    </row>
    <row r="183" spans="1:4" ht="16.8">
      <c r="A183" s="131" t="s">
        <v>828</v>
      </c>
      <c r="B183" s="130">
        <v>17</v>
      </c>
      <c r="C183" s="130">
        <v>7</v>
      </c>
      <c r="D183" s="2" t="str">
        <f t="shared" si="2"/>
        <v>ì</v>
      </c>
    </row>
    <row r="184" spans="1:4" ht="16.8">
      <c r="A184" s="131" t="s">
        <v>834</v>
      </c>
      <c r="B184" s="130">
        <v>15</v>
      </c>
      <c r="C184" s="130">
        <v>7</v>
      </c>
      <c r="D184" s="2" t="str">
        <f t="shared" si="2"/>
        <v>ì</v>
      </c>
    </row>
    <row r="185" spans="1:4" ht="16.8">
      <c r="A185" s="131" t="s">
        <v>835</v>
      </c>
      <c r="B185" s="130">
        <v>11</v>
      </c>
      <c r="C185" s="130">
        <v>10</v>
      </c>
      <c r="D185" s="2" t="str">
        <f t="shared" si="2"/>
        <v>ì</v>
      </c>
    </row>
    <row r="186" spans="1:4" ht="16.8">
      <c r="A186" s="131" t="s">
        <v>829</v>
      </c>
      <c r="B186" s="130">
        <v>50</v>
      </c>
      <c r="C186" s="130">
        <v>22</v>
      </c>
      <c r="D186" s="2" t="str">
        <f t="shared" si="2"/>
        <v>ì</v>
      </c>
    </row>
    <row r="187" spans="1:4" ht="16.8">
      <c r="A187" s="131" t="s">
        <v>819</v>
      </c>
      <c r="B187" s="130">
        <v>40</v>
      </c>
      <c r="C187" s="130">
        <v>28</v>
      </c>
      <c r="D187" s="2" t="str">
        <f t="shared" si="2"/>
        <v>ì</v>
      </c>
    </row>
    <row r="188" spans="1:4" ht="16.8">
      <c r="A188" s="131" t="s">
        <v>838</v>
      </c>
      <c r="B188" s="130">
        <v>23</v>
      </c>
      <c r="C188" s="130">
        <v>18</v>
      </c>
      <c r="D188" s="2" t="str">
        <f t="shared" si="2"/>
        <v>ì</v>
      </c>
    </row>
    <row r="189" spans="1:4" ht="16.8">
      <c r="A189" s="131" t="s">
        <v>837</v>
      </c>
      <c r="B189" s="130">
        <v>26</v>
      </c>
      <c r="C189" s="130">
        <v>21</v>
      </c>
      <c r="D189" s="2" t="str">
        <f t="shared" si="2"/>
        <v>ì</v>
      </c>
    </row>
    <row r="190" spans="1:4" ht="16.8">
      <c r="A190" s="131" t="s">
        <v>826</v>
      </c>
      <c r="B190" s="130">
        <v>24</v>
      </c>
      <c r="C190" s="130">
        <v>11</v>
      </c>
      <c r="D190" s="2" t="str">
        <f t="shared" si="2"/>
        <v>ì</v>
      </c>
    </row>
    <row r="191" spans="1:4" ht="16.8">
      <c r="A191" s="131" t="s">
        <v>818</v>
      </c>
      <c r="B191" s="130">
        <v>52</v>
      </c>
      <c r="C191" s="130">
        <v>20</v>
      </c>
      <c r="D191" s="2" t="str">
        <f t="shared" si="2"/>
        <v>ì</v>
      </c>
    </row>
    <row r="192" spans="1:4" ht="16.8">
      <c r="A192" s="131" t="s">
        <v>752</v>
      </c>
      <c r="B192" s="130">
        <v>37</v>
      </c>
      <c r="C192" s="130">
        <v>22</v>
      </c>
      <c r="D192" s="2" t="str">
        <f t="shared" si="2"/>
        <v>ì</v>
      </c>
    </row>
    <row r="193" spans="1:4" ht="16.8">
      <c r="A193" s="131" t="s">
        <v>821</v>
      </c>
      <c r="B193" s="130">
        <v>7</v>
      </c>
      <c r="C193" s="130">
        <v>7</v>
      </c>
      <c r="D193" s="2" t="str">
        <f t="shared" si="2"/>
        <v>è</v>
      </c>
    </row>
    <row r="194" spans="1:4" ht="16.8">
      <c r="A194" s="131" t="s">
        <v>830</v>
      </c>
      <c r="B194" s="130">
        <v>9</v>
      </c>
      <c r="C194" s="130">
        <v>9</v>
      </c>
      <c r="D194" s="2" t="str">
        <f t="shared" si="2"/>
        <v>è</v>
      </c>
    </row>
    <row r="195" spans="1:4" ht="16.8">
      <c r="A195" s="131" t="s">
        <v>820</v>
      </c>
      <c r="B195" s="130">
        <v>33</v>
      </c>
      <c r="C195" s="130">
        <v>11</v>
      </c>
      <c r="D195" s="2" t="str">
        <f t="shared" ref="D195:D258" si="3">IF(C195&lt;B195,$J$1,IF(C195&gt;B195,$I$1,$K$1))</f>
        <v>ì</v>
      </c>
    </row>
    <row r="196" spans="1:4" ht="16.8">
      <c r="A196" s="131" t="s">
        <v>743</v>
      </c>
      <c r="B196" s="130">
        <v>53</v>
      </c>
      <c r="C196" s="130">
        <v>31</v>
      </c>
      <c r="D196" s="2" t="str">
        <f t="shared" si="3"/>
        <v>ì</v>
      </c>
    </row>
    <row r="197" spans="1:4" ht="16.8">
      <c r="A197" s="131" t="s">
        <v>823</v>
      </c>
      <c r="B197" s="130">
        <v>21</v>
      </c>
      <c r="C197" s="130">
        <v>5</v>
      </c>
      <c r="D197" s="2" t="str">
        <f t="shared" si="3"/>
        <v>ì</v>
      </c>
    </row>
    <row r="198" spans="1:4" ht="16.8">
      <c r="A198" s="131" t="s">
        <v>827</v>
      </c>
      <c r="B198" s="130">
        <v>94</v>
      </c>
      <c r="C198" s="130">
        <v>28</v>
      </c>
      <c r="D198" s="2" t="str">
        <f t="shared" si="3"/>
        <v>ì</v>
      </c>
    </row>
    <row r="199" spans="1:4" ht="16.8">
      <c r="A199" s="131" t="s">
        <v>824</v>
      </c>
      <c r="B199" s="130">
        <v>41</v>
      </c>
      <c r="C199" s="130">
        <v>24</v>
      </c>
      <c r="D199" s="2" t="str">
        <f t="shared" si="3"/>
        <v>ì</v>
      </c>
    </row>
    <row r="200" spans="1:4" ht="16.8">
      <c r="A200" s="131" t="s">
        <v>836</v>
      </c>
      <c r="B200" s="130">
        <v>55</v>
      </c>
      <c r="C200" s="130">
        <v>20</v>
      </c>
      <c r="D200" s="2" t="str">
        <f t="shared" si="3"/>
        <v>ì</v>
      </c>
    </row>
    <row r="201" spans="1:4" ht="16.8">
      <c r="A201" s="131" t="s">
        <v>833</v>
      </c>
      <c r="B201" s="130">
        <v>74</v>
      </c>
      <c r="C201" s="130">
        <v>41</v>
      </c>
      <c r="D201" s="2" t="str">
        <f t="shared" si="3"/>
        <v>ì</v>
      </c>
    </row>
    <row r="202" spans="1:4" ht="16.8">
      <c r="A202" s="131" t="s">
        <v>855</v>
      </c>
      <c r="B202" s="130">
        <v>123</v>
      </c>
      <c r="C202" s="130">
        <v>80</v>
      </c>
      <c r="D202" s="2" t="str">
        <f t="shared" si="3"/>
        <v>ì</v>
      </c>
    </row>
    <row r="203" spans="1:4" ht="16.8">
      <c r="A203" s="131" t="s">
        <v>822</v>
      </c>
      <c r="B203" s="130">
        <v>122</v>
      </c>
      <c r="C203" s="130">
        <v>80</v>
      </c>
      <c r="D203" s="2" t="str">
        <f t="shared" si="3"/>
        <v>ì</v>
      </c>
    </row>
    <row r="204" spans="1:4" ht="16.8">
      <c r="A204" s="131" t="s">
        <v>831</v>
      </c>
      <c r="B204" s="130">
        <v>316</v>
      </c>
      <c r="C204" s="130">
        <v>196</v>
      </c>
      <c r="D204" s="2" t="str">
        <f t="shared" si="3"/>
        <v>ì</v>
      </c>
    </row>
    <row r="205" spans="1:4" ht="16.8">
      <c r="A205" s="131" t="s">
        <v>817</v>
      </c>
      <c r="B205" s="130">
        <v>106</v>
      </c>
      <c r="C205" s="130">
        <v>72</v>
      </c>
      <c r="D205" s="2" t="str">
        <f t="shared" si="3"/>
        <v>ì</v>
      </c>
    </row>
    <row r="206" spans="1:4" ht="16.8">
      <c r="A206" s="131" t="s">
        <v>840</v>
      </c>
      <c r="B206" s="130">
        <v>89</v>
      </c>
      <c r="C206" s="130">
        <v>65</v>
      </c>
      <c r="D206" s="2" t="str">
        <f t="shared" si="3"/>
        <v>ì</v>
      </c>
    </row>
    <row r="207" spans="1:4" ht="16.8">
      <c r="A207" s="131" t="s">
        <v>784</v>
      </c>
      <c r="B207" s="130">
        <v>191</v>
      </c>
      <c r="C207" s="130">
        <v>141</v>
      </c>
      <c r="D207" s="2" t="str">
        <f t="shared" si="3"/>
        <v>ì</v>
      </c>
    </row>
    <row r="208" spans="1:4" ht="16.8">
      <c r="A208" s="131" t="s">
        <v>807</v>
      </c>
      <c r="B208" s="130">
        <v>244</v>
      </c>
      <c r="C208" s="130">
        <v>171</v>
      </c>
      <c r="D208" s="2" t="str">
        <f t="shared" si="3"/>
        <v>ì</v>
      </c>
    </row>
    <row r="209" spans="1:4" ht="16.8">
      <c r="A209" s="131" t="s">
        <v>849</v>
      </c>
      <c r="B209" s="130">
        <v>274</v>
      </c>
      <c r="C209" s="130">
        <v>174</v>
      </c>
      <c r="D209" s="2" t="str">
        <f t="shared" si="3"/>
        <v>ì</v>
      </c>
    </row>
    <row r="210" spans="1:4" ht="16.8">
      <c r="A210" s="131" t="s">
        <v>860</v>
      </c>
      <c r="B210" s="130">
        <v>202</v>
      </c>
      <c r="C210" s="130">
        <v>102</v>
      </c>
      <c r="D210" s="2" t="str">
        <f t="shared" si="3"/>
        <v>ì</v>
      </c>
    </row>
    <row r="211" spans="1:4" ht="16.8">
      <c r="A211" s="131" t="s">
        <v>844</v>
      </c>
      <c r="B211" s="130">
        <v>46</v>
      </c>
      <c r="C211" s="130">
        <v>16</v>
      </c>
      <c r="D211" s="2" t="str">
        <f t="shared" si="3"/>
        <v>ì</v>
      </c>
    </row>
    <row r="212" spans="1:4" ht="16.8">
      <c r="A212" s="131" t="s">
        <v>845</v>
      </c>
      <c r="B212" s="130">
        <v>64</v>
      </c>
      <c r="C212" s="130">
        <v>22</v>
      </c>
      <c r="D212" s="2" t="str">
        <f t="shared" si="3"/>
        <v>ì</v>
      </c>
    </row>
    <row r="213" spans="1:4" ht="16.8">
      <c r="A213" s="131" t="s">
        <v>832</v>
      </c>
      <c r="B213" s="130">
        <v>365</v>
      </c>
      <c r="C213" s="130">
        <v>229</v>
      </c>
      <c r="D213" s="2" t="str">
        <f t="shared" si="3"/>
        <v>ì</v>
      </c>
    </row>
    <row r="214" spans="1:4" ht="16.8">
      <c r="A214" s="131" t="s">
        <v>749</v>
      </c>
      <c r="B214" s="130">
        <v>161</v>
      </c>
      <c r="C214" s="130">
        <v>63</v>
      </c>
      <c r="D214" s="2" t="str">
        <f t="shared" si="3"/>
        <v>ì</v>
      </c>
    </row>
    <row r="215" spans="1:4" ht="16.8">
      <c r="A215" s="131" t="s">
        <v>839</v>
      </c>
      <c r="B215" s="130">
        <v>175</v>
      </c>
      <c r="C215" s="130">
        <v>73</v>
      </c>
      <c r="D215" s="2" t="str">
        <f t="shared" si="3"/>
        <v>ì</v>
      </c>
    </row>
    <row r="216" spans="1:4" ht="16.8">
      <c r="A216" s="131" t="s">
        <v>747</v>
      </c>
      <c r="B216" s="130">
        <v>216</v>
      </c>
      <c r="C216" s="130">
        <v>84</v>
      </c>
      <c r="D216" s="2" t="str">
        <f t="shared" si="3"/>
        <v>ì</v>
      </c>
    </row>
    <row r="217" spans="1:4" ht="16.8">
      <c r="A217" s="131" t="s">
        <v>852</v>
      </c>
      <c r="B217" s="130">
        <v>221</v>
      </c>
      <c r="C217" s="130">
        <v>143</v>
      </c>
      <c r="D217" s="2" t="str">
        <f t="shared" si="3"/>
        <v>ì</v>
      </c>
    </row>
    <row r="218" spans="1:4" ht="16.8">
      <c r="A218" s="131" t="s">
        <v>776</v>
      </c>
      <c r="B218" s="130">
        <v>87</v>
      </c>
      <c r="C218" s="130">
        <v>74</v>
      </c>
      <c r="D218" s="2" t="str">
        <f t="shared" si="3"/>
        <v>ì</v>
      </c>
    </row>
    <row r="219" spans="1:4" ht="16.8">
      <c r="A219" s="131" t="s">
        <v>859</v>
      </c>
      <c r="B219" s="130">
        <v>66</v>
      </c>
      <c r="C219" s="130">
        <v>66</v>
      </c>
      <c r="D219" s="2" t="str">
        <f t="shared" si="3"/>
        <v>è</v>
      </c>
    </row>
    <row r="220" spans="1:4" ht="16.8">
      <c r="A220" s="131" t="s">
        <v>841</v>
      </c>
      <c r="B220" s="130">
        <v>13</v>
      </c>
      <c r="C220" s="130">
        <v>6</v>
      </c>
      <c r="D220" s="2" t="str">
        <f t="shared" si="3"/>
        <v>ì</v>
      </c>
    </row>
    <row r="221" spans="1:4" ht="16.8">
      <c r="A221" s="131" t="s">
        <v>846</v>
      </c>
      <c r="B221" s="130">
        <v>75</v>
      </c>
      <c r="C221" s="130">
        <v>31</v>
      </c>
      <c r="D221" s="2" t="str">
        <f t="shared" si="3"/>
        <v>ì</v>
      </c>
    </row>
    <row r="222" spans="1:4" ht="16.8">
      <c r="A222" s="131" t="s">
        <v>856</v>
      </c>
      <c r="B222" s="130">
        <v>108</v>
      </c>
      <c r="C222" s="130">
        <v>43</v>
      </c>
      <c r="D222" s="2" t="str">
        <f t="shared" si="3"/>
        <v>ì</v>
      </c>
    </row>
    <row r="223" spans="1:4" ht="16.8">
      <c r="A223" s="131" t="s">
        <v>857</v>
      </c>
      <c r="B223" s="130">
        <v>130</v>
      </c>
      <c r="C223" s="130">
        <v>137</v>
      </c>
      <c r="D223" s="2" t="str">
        <f t="shared" si="3"/>
        <v>î</v>
      </c>
    </row>
    <row r="224" spans="1:4" ht="16.8">
      <c r="A224" s="131" t="s">
        <v>847</v>
      </c>
      <c r="B224" s="130">
        <v>138</v>
      </c>
      <c r="C224" s="130">
        <v>59</v>
      </c>
      <c r="D224" s="2" t="str">
        <f t="shared" si="3"/>
        <v>ì</v>
      </c>
    </row>
    <row r="225" spans="1:4" ht="16.8">
      <c r="A225" s="131" t="s">
        <v>854</v>
      </c>
      <c r="B225" s="130">
        <v>113</v>
      </c>
      <c r="C225" s="130">
        <v>92</v>
      </c>
      <c r="D225" s="2" t="str">
        <f t="shared" si="3"/>
        <v>ì</v>
      </c>
    </row>
    <row r="226" spans="1:4" ht="16.8">
      <c r="A226" s="131" t="s">
        <v>843</v>
      </c>
      <c r="B226" s="130">
        <v>69</v>
      </c>
      <c r="C226" s="130">
        <v>33</v>
      </c>
      <c r="D226" s="2" t="str">
        <f t="shared" si="3"/>
        <v>ì</v>
      </c>
    </row>
    <row r="227" spans="1:4" ht="16.8">
      <c r="A227" s="131" t="s">
        <v>851</v>
      </c>
      <c r="B227" s="130">
        <v>46</v>
      </c>
      <c r="C227" s="130">
        <v>29</v>
      </c>
      <c r="D227" s="2" t="str">
        <f t="shared" si="3"/>
        <v>ì</v>
      </c>
    </row>
    <row r="228" spans="1:4" ht="16.8">
      <c r="A228" s="131" t="s">
        <v>862</v>
      </c>
      <c r="B228" s="130">
        <v>171</v>
      </c>
      <c r="C228" s="130">
        <v>128</v>
      </c>
      <c r="D228" s="2" t="str">
        <f t="shared" si="3"/>
        <v>ì</v>
      </c>
    </row>
    <row r="229" spans="1:4" ht="16.8">
      <c r="A229" s="131" t="s">
        <v>861</v>
      </c>
      <c r="B229" s="130">
        <v>92</v>
      </c>
      <c r="C229" s="130">
        <v>60</v>
      </c>
      <c r="D229" s="2" t="str">
        <f t="shared" si="3"/>
        <v>ì</v>
      </c>
    </row>
    <row r="230" spans="1:4" ht="16.8">
      <c r="A230" s="131" t="s">
        <v>850</v>
      </c>
      <c r="B230" s="130">
        <v>54</v>
      </c>
      <c r="C230" s="130">
        <v>16</v>
      </c>
      <c r="D230" s="2" t="str">
        <f t="shared" si="3"/>
        <v>ì</v>
      </c>
    </row>
    <row r="231" spans="1:4" ht="16.8">
      <c r="A231" s="131" t="s">
        <v>842</v>
      </c>
      <c r="B231" s="130">
        <v>119</v>
      </c>
      <c r="C231" s="130">
        <v>53</v>
      </c>
      <c r="D231" s="2" t="str">
        <f t="shared" si="3"/>
        <v>ì</v>
      </c>
    </row>
    <row r="232" spans="1:4" ht="16.8">
      <c r="A232" s="131" t="s">
        <v>810</v>
      </c>
      <c r="B232" s="130">
        <v>85</v>
      </c>
      <c r="C232" s="130">
        <v>53</v>
      </c>
      <c r="D232" s="2" t="str">
        <f t="shared" si="3"/>
        <v>ì</v>
      </c>
    </row>
    <row r="233" spans="1:4" ht="16.8">
      <c r="A233" s="131" t="s">
        <v>848</v>
      </c>
      <c r="B233" s="130">
        <v>214</v>
      </c>
      <c r="C233" s="130">
        <v>194</v>
      </c>
      <c r="D233" s="2" t="str">
        <f t="shared" si="3"/>
        <v>ì</v>
      </c>
    </row>
    <row r="234" spans="1:4" ht="16.8">
      <c r="A234" s="131" t="s">
        <v>1131</v>
      </c>
      <c r="B234" s="130">
        <v>234</v>
      </c>
      <c r="C234" s="130">
        <v>148</v>
      </c>
      <c r="D234" s="2" t="str">
        <f t="shared" si="3"/>
        <v>ì</v>
      </c>
    </row>
    <row r="235" spans="1:4" ht="16.8">
      <c r="A235" s="131" t="s">
        <v>1132</v>
      </c>
      <c r="B235" s="130">
        <v>958</v>
      </c>
      <c r="C235" s="130">
        <v>669</v>
      </c>
      <c r="D235" s="2" t="str">
        <f t="shared" si="3"/>
        <v>ì</v>
      </c>
    </row>
    <row r="236" spans="1:4" ht="16.8">
      <c r="A236" s="131" t="s">
        <v>863</v>
      </c>
      <c r="B236" s="130">
        <v>1578</v>
      </c>
      <c r="C236" s="130">
        <v>1086</v>
      </c>
      <c r="D236" s="2" t="str">
        <f t="shared" si="3"/>
        <v>ì</v>
      </c>
    </row>
    <row r="237" spans="1:4" ht="16.8">
      <c r="A237" s="131" t="s">
        <v>864</v>
      </c>
      <c r="B237" s="130">
        <v>314</v>
      </c>
      <c r="C237" s="130">
        <v>172</v>
      </c>
      <c r="D237" s="2" t="str">
        <f t="shared" si="3"/>
        <v>ì</v>
      </c>
    </row>
    <row r="238" spans="1:4" ht="16.8">
      <c r="A238" s="131"/>
      <c r="B238" s="130">
        <v>989</v>
      </c>
      <c r="C238" s="130">
        <v>572</v>
      </c>
      <c r="D238" s="2" t="str">
        <f t="shared" si="3"/>
        <v>ì</v>
      </c>
    </row>
    <row r="239" spans="1:4" ht="16.8">
      <c r="A239" s="131" t="s">
        <v>969</v>
      </c>
      <c r="B239" s="130">
        <v>2305</v>
      </c>
      <c r="C239" s="130">
        <v>1785</v>
      </c>
      <c r="D239" s="2" t="str">
        <f t="shared" si="3"/>
        <v>ì</v>
      </c>
    </row>
    <row r="240" spans="1:4" ht="16.8">
      <c r="A240" s="131" t="s">
        <v>970</v>
      </c>
      <c r="B240" s="130">
        <v>2655</v>
      </c>
      <c r="C240" s="130">
        <v>1475</v>
      </c>
      <c r="D240" s="2" t="str">
        <f t="shared" si="3"/>
        <v>ì</v>
      </c>
    </row>
    <row r="241" spans="1:4" ht="16.8">
      <c r="A241" s="131" t="s">
        <v>971</v>
      </c>
      <c r="B241" s="130">
        <v>2226</v>
      </c>
      <c r="C241" s="130">
        <v>734</v>
      </c>
      <c r="D241" s="2" t="str">
        <f t="shared" si="3"/>
        <v>ì</v>
      </c>
    </row>
    <row r="242" spans="1:4" ht="16.8">
      <c r="A242" s="131" t="s">
        <v>972</v>
      </c>
      <c r="B242" s="130">
        <v>1344</v>
      </c>
      <c r="C242" s="130">
        <v>753</v>
      </c>
      <c r="D242" s="2" t="str">
        <f t="shared" si="3"/>
        <v>ì</v>
      </c>
    </row>
    <row r="243" spans="1:4" ht="16.8">
      <c r="A243" s="131" t="s">
        <v>973</v>
      </c>
      <c r="B243" s="130">
        <v>7020</v>
      </c>
      <c r="C243" s="130">
        <v>4504</v>
      </c>
      <c r="D243" s="2" t="str">
        <f t="shared" si="3"/>
        <v>ì</v>
      </c>
    </row>
    <row r="244" spans="1:4" ht="16.8">
      <c r="A244" s="131"/>
      <c r="B244" s="130">
        <v>989</v>
      </c>
      <c r="C244" s="130">
        <v>572</v>
      </c>
      <c r="D244" s="2" t="str">
        <f t="shared" si="3"/>
        <v>ì</v>
      </c>
    </row>
    <row r="245" spans="1:4" ht="16.8">
      <c r="A245" s="131" t="s">
        <v>974</v>
      </c>
      <c r="B245" s="130">
        <v>15550</v>
      </c>
      <c r="C245" s="130">
        <v>9251</v>
      </c>
      <c r="D245" s="2" t="str">
        <f t="shared" si="3"/>
        <v>ì</v>
      </c>
    </row>
    <row r="246" spans="1:4" ht="16.8">
      <c r="A246" s="131" t="s">
        <v>1145</v>
      </c>
      <c r="B246" s="130">
        <v>464</v>
      </c>
      <c r="C246" s="130">
        <v>358</v>
      </c>
      <c r="D246" s="2" t="str">
        <f t="shared" si="3"/>
        <v>ì</v>
      </c>
    </row>
    <row r="247" spans="1:4" ht="16.8">
      <c r="A247" s="131" t="s">
        <v>1146</v>
      </c>
      <c r="B247" s="130">
        <v>299</v>
      </c>
      <c r="C247" s="130">
        <v>193</v>
      </c>
      <c r="D247" s="2" t="str">
        <f t="shared" si="3"/>
        <v>ì</v>
      </c>
    </row>
    <row r="248" spans="1:4" ht="16.8">
      <c r="A248" s="131" t="s">
        <v>1147</v>
      </c>
      <c r="B248" s="130">
        <v>175</v>
      </c>
      <c r="C248" s="130">
        <v>146</v>
      </c>
      <c r="D248" s="2" t="str">
        <f t="shared" si="3"/>
        <v>ì</v>
      </c>
    </row>
    <row r="249" spans="1:4" ht="16.8">
      <c r="A249" s="131" t="s">
        <v>1148</v>
      </c>
      <c r="B249" s="130">
        <v>133</v>
      </c>
      <c r="C249" s="130">
        <v>81</v>
      </c>
      <c r="D249" s="2" t="str">
        <f t="shared" si="3"/>
        <v>ì</v>
      </c>
    </row>
    <row r="250" spans="1:4" ht="16.8">
      <c r="A250" s="131" t="s">
        <v>1149</v>
      </c>
      <c r="B250" s="130">
        <v>161</v>
      </c>
      <c r="C250" s="130">
        <v>90</v>
      </c>
      <c r="D250" s="2" t="str">
        <f t="shared" si="3"/>
        <v>ì</v>
      </c>
    </row>
    <row r="251" spans="1:4" ht="16.8">
      <c r="A251" s="131" t="s">
        <v>1150</v>
      </c>
      <c r="B251" s="130">
        <v>145</v>
      </c>
      <c r="C251" s="130">
        <v>97</v>
      </c>
      <c r="D251" s="2" t="str">
        <f t="shared" si="3"/>
        <v>ì</v>
      </c>
    </row>
    <row r="252" spans="1:4" ht="16.8">
      <c r="A252" s="131" t="s">
        <v>1151</v>
      </c>
      <c r="B252" s="130">
        <v>248</v>
      </c>
      <c r="C252" s="130">
        <v>224</v>
      </c>
      <c r="D252" s="2" t="str">
        <f t="shared" si="3"/>
        <v>ì</v>
      </c>
    </row>
    <row r="253" spans="1:4" ht="16.8">
      <c r="A253" s="131" t="s">
        <v>1152</v>
      </c>
      <c r="B253" s="130">
        <v>408</v>
      </c>
      <c r="C253" s="130">
        <v>360</v>
      </c>
      <c r="D253" s="2" t="str">
        <f t="shared" si="3"/>
        <v>ì</v>
      </c>
    </row>
    <row r="254" spans="1:4" ht="16.8">
      <c r="A254" s="131" t="s">
        <v>1153</v>
      </c>
      <c r="B254" s="130">
        <v>272</v>
      </c>
      <c r="C254" s="130">
        <v>236</v>
      </c>
      <c r="D254" s="2" t="str">
        <f t="shared" si="3"/>
        <v>ì</v>
      </c>
    </row>
    <row r="255" spans="1:4" ht="16.8">
      <c r="A255" s="131" t="s">
        <v>1154</v>
      </c>
      <c r="B255" s="130">
        <v>136</v>
      </c>
      <c r="C255" s="130">
        <v>96</v>
      </c>
      <c r="D255" s="2" t="str">
        <f t="shared" si="3"/>
        <v>ì</v>
      </c>
    </row>
    <row r="256" spans="1:4" ht="16.8">
      <c r="A256" s="131" t="s">
        <v>1155</v>
      </c>
      <c r="B256" s="130">
        <v>332</v>
      </c>
      <c r="C256" s="130">
        <v>283</v>
      </c>
      <c r="D256" s="2" t="str">
        <f t="shared" si="3"/>
        <v>ì</v>
      </c>
    </row>
    <row r="257" spans="1:4" ht="16.8">
      <c r="A257" s="131" t="s">
        <v>1156</v>
      </c>
      <c r="B257" s="130">
        <v>190</v>
      </c>
      <c r="C257" s="130">
        <v>83</v>
      </c>
      <c r="D257" s="2" t="str">
        <f t="shared" si="3"/>
        <v>ì</v>
      </c>
    </row>
    <row r="258" spans="1:4" ht="16.8">
      <c r="A258" s="131" t="s">
        <v>1157</v>
      </c>
      <c r="B258" s="130">
        <v>489</v>
      </c>
      <c r="C258" s="130">
        <v>259</v>
      </c>
      <c r="D258" s="2" t="str">
        <f t="shared" si="3"/>
        <v>ì</v>
      </c>
    </row>
    <row r="259" spans="1:4" ht="16.8">
      <c r="A259" s="131" t="s">
        <v>1158</v>
      </c>
      <c r="B259" s="130">
        <v>427</v>
      </c>
      <c r="C259" s="130">
        <v>187</v>
      </c>
      <c r="D259" s="2" t="str">
        <f t="shared" ref="D259:D306" si="4">IF(C259&lt;B259,$J$1,IF(C259&gt;B259,$I$1,$K$1))</f>
        <v>ì</v>
      </c>
    </row>
    <row r="260" spans="1:4" ht="16.8">
      <c r="A260" s="131" t="s">
        <v>1159</v>
      </c>
      <c r="B260" s="130">
        <v>424</v>
      </c>
      <c r="C260" s="130">
        <v>154</v>
      </c>
      <c r="D260" s="2" t="str">
        <f t="shared" si="4"/>
        <v>ì</v>
      </c>
    </row>
    <row r="261" spans="1:4" ht="16.8">
      <c r="A261" s="131" t="s">
        <v>1160</v>
      </c>
      <c r="B261" s="130">
        <v>325</v>
      </c>
      <c r="C261" s="130">
        <v>124</v>
      </c>
      <c r="D261" s="2" t="str">
        <f t="shared" si="4"/>
        <v>ì</v>
      </c>
    </row>
    <row r="262" spans="1:4" ht="16.8">
      <c r="A262" s="131" t="s">
        <v>1161</v>
      </c>
      <c r="B262" s="130">
        <v>332</v>
      </c>
      <c r="C262" s="130">
        <v>289</v>
      </c>
      <c r="D262" s="2" t="str">
        <f t="shared" si="4"/>
        <v>ì</v>
      </c>
    </row>
    <row r="263" spans="1:4" ht="16.8">
      <c r="A263" s="131" t="s">
        <v>1654</v>
      </c>
      <c r="B263" s="130">
        <v>203</v>
      </c>
      <c r="C263" s="130">
        <v>128</v>
      </c>
      <c r="D263" s="2" t="str">
        <f t="shared" si="4"/>
        <v>ì</v>
      </c>
    </row>
    <row r="264" spans="1:4" ht="16.8">
      <c r="A264" s="131" t="s">
        <v>1656</v>
      </c>
      <c r="B264" s="130">
        <v>547</v>
      </c>
      <c r="C264" s="130">
        <v>319</v>
      </c>
      <c r="D264" s="2" t="str">
        <f t="shared" si="4"/>
        <v>ì</v>
      </c>
    </row>
    <row r="265" spans="1:4" ht="16.8">
      <c r="A265" s="131" t="s">
        <v>1657</v>
      </c>
      <c r="B265" s="130">
        <v>110</v>
      </c>
      <c r="C265" s="130">
        <v>20</v>
      </c>
      <c r="D265" s="2" t="str">
        <f t="shared" si="4"/>
        <v>ì</v>
      </c>
    </row>
    <row r="266" spans="1:4" ht="16.8">
      <c r="A266" s="131" t="s">
        <v>1659</v>
      </c>
      <c r="B266" s="130">
        <v>425</v>
      </c>
      <c r="C266" s="130">
        <v>173</v>
      </c>
      <c r="D266" s="2" t="str">
        <f t="shared" si="4"/>
        <v>ì</v>
      </c>
    </row>
    <row r="267" spans="1:4" ht="16.8">
      <c r="A267" s="131" t="s">
        <v>1661</v>
      </c>
      <c r="B267" s="130">
        <v>335</v>
      </c>
      <c r="C267" s="130">
        <v>146</v>
      </c>
      <c r="D267" s="2" t="str">
        <f t="shared" si="4"/>
        <v>ì</v>
      </c>
    </row>
    <row r="268" spans="1:4" ht="16.8">
      <c r="A268" s="131" t="s">
        <v>1662</v>
      </c>
      <c r="B268" s="130">
        <v>331</v>
      </c>
      <c r="C268" s="130">
        <v>77</v>
      </c>
      <c r="D268" s="2" t="str">
        <f t="shared" si="4"/>
        <v>ì</v>
      </c>
    </row>
    <row r="269" spans="1:4" ht="16.8">
      <c r="A269" s="131" t="s">
        <v>1663</v>
      </c>
      <c r="B269" s="130">
        <v>279</v>
      </c>
      <c r="C269" s="130">
        <v>87</v>
      </c>
      <c r="D269" s="2" t="str">
        <f t="shared" si="4"/>
        <v>ì</v>
      </c>
    </row>
    <row r="270" spans="1:4" ht="16.8">
      <c r="A270" s="131" t="s">
        <v>1664</v>
      </c>
      <c r="B270" s="130">
        <v>497</v>
      </c>
      <c r="C270" s="130">
        <v>107</v>
      </c>
      <c r="D270" s="2" t="str">
        <f t="shared" si="4"/>
        <v>ì</v>
      </c>
    </row>
    <row r="271" spans="1:4" ht="16.8">
      <c r="A271" s="131" t="s">
        <v>1665</v>
      </c>
      <c r="B271" s="130">
        <v>249</v>
      </c>
      <c r="C271" s="130">
        <v>124</v>
      </c>
      <c r="D271" s="2" t="str">
        <f t="shared" si="4"/>
        <v>ì</v>
      </c>
    </row>
    <row r="272" spans="1:4" ht="16.8">
      <c r="A272" s="131" t="s">
        <v>1666</v>
      </c>
      <c r="B272" s="130">
        <v>98</v>
      </c>
      <c r="C272" s="130">
        <v>54</v>
      </c>
      <c r="D272" s="2" t="str">
        <f t="shared" si="4"/>
        <v>ì</v>
      </c>
    </row>
    <row r="273" spans="1:4" ht="16.8">
      <c r="A273" s="131" t="s">
        <v>1668</v>
      </c>
      <c r="B273" s="130">
        <v>429</v>
      </c>
      <c r="C273" s="130">
        <v>242</v>
      </c>
      <c r="D273" s="2" t="str">
        <f t="shared" si="4"/>
        <v>ì</v>
      </c>
    </row>
    <row r="274" spans="1:4" ht="16.8">
      <c r="A274" s="131" t="s">
        <v>1669</v>
      </c>
      <c r="B274" s="130">
        <v>223</v>
      </c>
      <c r="C274" s="130">
        <v>136</v>
      </c>
      <c r="D274" s="2" t="str">
        <f t="shared" si="4"/>
        <v>ì</v>
      </c>
    </row>
    <row r="275" spans="1:4" ht="16.8">
      <c r="A275" s="131" t="s">
        <v>1670</v>
      </c>
      <c r="B275" s="130">
        <v>218</v>
      </c>
      <c r="C275" s="130">
        <v>128</v>
      </c>
      <c r="D275" s="2" t="str">
        <f t="shared" si="4"/>
        <v>ì</v>
      </c>
    </row>
    <row r="276" spans="1:4" ht="16.8">
      <c r="A276" s="131" t="s">
        <v>1671</v>
      </c>
      <c r="B276" s="130">
        <v>259</v>
      </c>
      <c r="C276" s="130">
        <v>114</v>
      </c>
      <c r="D276" s="2" t="str">
        <f t="shared" si="4"/>
        <v>ì</v>
      </c>
    </row>
    <row r="277" spans="1:4" ht="16.8">
      <c r="A277" s="131" t="s">
        <v>1672</v>
      </c>
      <c r="B277" s="130">
        <v>117</v>
      </c>
      <c r="C277" s="130">
        <v>79</v>
      </c>
      <c r="D277" s="2" t="str">
        <f t="shared" si="4"/>
        <v>ì</v>
      </c>
    </row>
    <row r="278" spans="1:4" ht="16.8">
      <c r="A278" s="131" t="s">
        <v>1673</v>
      </c>
      <c r="B278" s="130">
        <v>3</v>
      </c>
      <c r="C278" s="130">
        <v>1</v>
      </c>
      <c r="D278" s="2" t="str">
        <f t="shared" si="4"/>
        <v>ì</v>
      </c>
    </row>
    <row r="279" spans="1:4" ht="16.8">
      <c r="A279" s="131" t="s">
        <v>1674</v>
      </c>
      <c r="B279" s="130">
        <v>34</v>
      </c>
      <c r="C279" s="130">
        <v>15</v>
      </c>
      <c r="D279" s="2" t="str">
        <f t="shared" si="4"/>
        <v>ì</v>
      </c>
    </row>
    <row r="280" spans="1:4" ht="16.8">
      <c r="A280" s="131" t="s">
        <v>1675</v>
      </c>
      <c r="B280" s="130">
        <v>110</v>
      </c>
      <c r="C280" s="130">
        <v>61</v>
      </c>
      <c r="D280" s="2" t="str">
        <f t="shared" si="4"/>
        <v>ì</v>
      </c>
    </row>
    <row r="281" spans="1:4" ht="16.8">
      <c r="A281" s="131" t="s">
        <v>1676</v>
      </c>
      <c r="B281" s="130">
        <v>281</v>
      </c>
      <c r="C281" s="130">
        <v>220</v>
      </c>
      <c r="D281" s="2" t="str">
        <f t="shared" si="4"/>
        <v>ì</v>
      </c>
    </row>
    <row r="282" spans="1:4" ht="16.8">
      <c r="A282" s="131" t="s">
        <v>1678</v>
      </c>
      <c r="B282" s="130">
        <v>242</v>
      </c>
      <c r="C282" s="130">
        <v>213</v>
      </c>
      <c r="D282" s="2" t="str">
        <f t="shared" si="4"/>
        <v>ì</v>
      </c>
    </row>
    <row r="283" spans="1:4" ht="16.8">
      <c r="A283" s="131" t="s">
        <v>1679</v>
      </c>
      <c r="B283" s="130">
        <v>525</v>
      </c>
      <c r="C283" s="130">
        <v>341</v>
      </c>
      <c r="D283" s="2" t="str">
        <f t="shared" si="4"/>
        <v>ì</v>
      </c>
    </row>
    <row r="284" spans="1:4" ht="16.8">
      <c r="A284" s="131" t="s">
        <v>1680</v>
      </c>
      <c r="B284" s="130">
        <v>265</v>
      </c>
      <c r="C284" s="130">
        <v>180</v>
      </c>
      <c r="D284" s="2" t="str">
        <f t="shared" si="4"/>
        <v>ì</v>
      </c>
    </row>
    <row r="285" spans="1:4" ht="16.8">
      <c r="A285" s="131" t="s">
        <v>1682</v>
      </c>
      <c r="B285" s="130">
        <v>589</v>
      </c>
      <c r="C285" s="130">
        <v>280</v>
      </c>
      <c r="D285" s="2" t="str">
        <f t="shared" si="4"/>
        <v>ì</v>
      </c>
    </row>
    <row r="286" spans="1:4" ht="16.8">
      <c r="A286" s="131" t="s">
        <v>1683</v>
      </c>
      <c r="B286" s="130">
        <v>547</v>
      </c>
      <c r="C286" s="130">
        <v>349</v>
      </c>
      <c r="D286" s="2" t="str">
        <f t="shared" si="4"/>
        <v>ì</v>
      </c>
    </row>
    <row r="287" spans="1:4" ht="16.8">
      <c r="A287" s="131" t="s">
        <v>1684</v>
      </c>
      <c r="B287" s="130">
        <v>237</v>
      </c>
      <c r="C287" s="130">
        <v>89</v>
      </c>
      <c r="D287" s="2" t="str">
        <f t="shared" si="4"/>
        <v>ì</v>
      </c>
    </row>
    <row r="288" spans="1:4" ht="16.8">
      <c r="A288" s="131" t="s">
        <v>1685</v>
      </c>
      <c r="B288" s="130">
        <v>180</v>
      </c>
      <c r="C288" s="130">
        <v>77</v>
      </c>
      <c r="D288" s="2" t="str">
        <f t="shared" si="4"/>
        <v>ì</v>
      </c>
    </row>
    <row r="289" spans="1:4" ht="16.8">
      <c r="A289" s="131" t="s">
        <v>1686</v>
      </c>
      <c r="B289" s="130">
        <v>331</v>
      </c>
      <c r="C289" s="130">
        <v>128</v>
      </c>
      <c r="D289" s="2" t="str">
        <f t="shared" si="4"/>
        <v>ì</v>
      </c>
    </row>
    <row r="290" spans="1:4" ht="16.8">
      <c r="A290" s="131" t="s">
        <v>1687</v>
      </c>
      <c r="B290" s="130">
        <v>535</v>
      </c>
      <c r="C290" s="130">
        <v>443</v>
      </c>
      <c r="D290" s="2" t="str">
        <f t="shared" si="4"/>
        <v>ì</v>
      </c>
    </row>
    <row r="291" spans="1:4" ht="16.8">
      <c r="A291" s="131" t="s">
        <v>1688</v>
      </c>
      <c r="B291" s="130">
        <v>111</v>
      </c>
      <c r="C291" s="130">
        <v>65</v>
      </c>
      <c r="D291" s="2" t="str">
        <f t="shared" si="4"/>
        <v>ì</v>
      </c>
    </row>
    <row r="292" spans="1:4" ht="16.8">
      <c r="A292" s="131" t="s">
        <v>1689</v>
      </c>
      <c r="B292" s="130">
        <v>429</v>
      </c>
      <c r="C292" s="130">
        <v>243</v>
      </c>
      <c r="D292" s="2" t="str">
        <f t="shared" si="4"/>
        <v>ì</v>
      </c>
    </row>
    <row r="293" spans="1:4" ht="16.8">
      <c r="A293" s="131" t="s">
        <v>1690</v>
      </c>
      <c r="B293" s="130">
        <v>268</v>
      </c>
      <c r="C293" s="130">
        <v>245</v>
      </c>
      <c r="D293" s="2" t="str">
        <f t="shared" si="4"/>
        <v>ì</v>
      </c>
    </row>
    <row r="294" spans="1:4" ht="16.8">
      <c r="A294" s="131" t="s">
        <v>1691</v>
      </c>
      <c r="B294" s="130">
        <v>137</v>
      </c>
      <c r="C294" s="130">
        <v>90</v>
      </c>
      <c r="D294" s="2" t="str">
        <f t="shared" si="4"/>
        <v>ì</v>
      </c>
    </row>
    <row r="295" spans="1:4" ht="16.8">
      <c r="A295" s="131" t="s">
        <v>1692</v>
      </c>
      <c r="B295" s="130">
        <v>190</v>
      </c>
      <c r="C295" s="130">
        <v>168</v>
      </c>
      <c r="D295" s="2" t="str">
        <f t="shared" si="4"/>
        <v>ì</v>
      </c>
    </row>
    <row r="296" spans="1:4" ht="16.8">
      <c r="A296" s="131" t="s">
        <v>1693</v>
      </c>
      <c r="B296" s="130">
        <v>826</v>
      </c>
      <c r="C296" s="130">
        <v>538</v>
      </c>
      <c r="D296" s="2" t="str">
        <f t="shared" si="4"/>
        <v>ì</v>
      </c>
    </row>
    <row r="297" spans="1:4" ht="16.8">
      <c r="A297" s="131" t="s">
        <v>1694</v>
      </c>
      <c r="B297" s="130">
        <v>515</v>
      </c>
      <c r="C297" s="130">
        <v>302</v>
      </c>
      <c r="D297" s="2" t="str">
        <f t="shared" si="4"/>
        <v>ì</v>
      </c>
    </row>
    <row r="298" spans="1:4" ht="16.8">
      <c r="A298" s="131" t="s">
        <v>1695</v>
      </c>
      <c r="B298" s="130">
        <v>325</v>
      </c>
      <c r="C298" s="130">
        <v>207</v>
      </c>
      <c r="D298" s="2" t="str">
        <f t="shared" si="4"/>
        <v>ì</v>
      </c>
    </row>
    <row r="299" spans="1:4" ht="16.8">
      <c r="A299" s="131" t="s">
        <v>1696</v>
      </c>
      <c r="B299" s="130">
        <v>487</v>
      </c>
      <c r="C299" s="130">
        <v>326</v>
      </c>
      <c r="D299" s="2" t="str">
        <f t="shared" si="4"/>
        <v>ì</v>
      </c>
    </row>
    <row r="300" spans="1:4" ht="16.8">
      <c r="A300" s="131" t="s">
        <v>1710</v>
      </c>
      <c r="B300" s="130">
        <v>0</v>
      </c>
      <c r="C300" s="130">
        <v>1</v>
      </c>
      <c r="D300" s="2" t="str">
        <f t="shared" si="4"/>
        <v>î</v>
      </c>
    </row>
    <row r="301" spans="1:4" ht="16.8">
      <c r="A301" s="131" t="s">
        <v>1698</v>
      </c>
      <c r="B301" s="130">
        <v>92</v>
      </c>
      <c r="C301" s="130">
        <v>47</v>
      </c>
      <c r="D301" s="2" t="str">
        <f t="shared" si="4"/>
        <v>ì</v>
      </c>
    </row>
    <row r="302" spans="1:4" ht="15">
      <c r="A302" s="33"/>
      <c r="B302" s="32"/>
      <c r="C302" s="32"/>
      <c r="D302" s="2" t="str">
        <f t="shared" si="4"/>
        <v>è</v>
      </c>
    </row>
    <row r="303" spans="1:4" ht="15">
      <c r="A303" s="33"/>
      <c r="B303" s="32"/>
      <c r="C303" s="32"/>
      <c r="D303" s="2" t="str">
        <f t="shared" si="4"/>
        <v>è</v>
      </c>
    </row>
    <row r="304" spans="1:4" ht="15">
      <c r="A304" s="33"/>
      <c r="B304" s="32"/>
      <c r="C304" s="32"/>
      <c r="D304" s="2" t="str">
        <f t="shared" si="4"/>
        <v>è</v>
      </c>
    </row>
    <row r="305" spans="1:4" ht="15">
      <c r="A305" s="33"/>
      <c r="B305" s="32"/>
      <c r="C305" s="32"/>
      <c r="D305" s="2" t="str">
        <f t="shared" si="4"/>
        <v>è</v>
      </c>
    </row>
    <row r="306" spans="1:4" ht="15">
      <c r="D306" s="2" t="str">
        <f t="shared" si="4"/>
        <v>è</v>
      </c>
    </row>
  </sheetData>
  <conditionalFormatting sqref="B2:C28">
    <cfRule type="cellIs" dxfId="8" priority="7" operator="lessThan">
      <formula>5</formula>
    </cfRule>
  </conditionalFormatting>
  <conditionalFormatting sqref="D2:D306">
    <cfRule type="cellIs" dxfId="7" priority="8" stopIfTrue="1" operator="equal">
      <formula>#REF!</formula>
    </cfRule>
    <cfRule type="cellIs" dxfId="6" priority="9" stopIfTrue="1" operator="equal">
      <formula>#REF!</formula>
    </cfRule>
    <cfRule type="cellIs" dxfId="5" priority="10" stopIfTrue="1" operator="equal">
      <formula>#REF!</formula>
    </cfRule>
  </conditionalFormatting>
  <pageMargins left="0.78740157499999996" right="0.78740157499999996" top="0.984251969" bottom="0.984251969" header="0.4921259845" footer="0.492125984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6">
    <tabColor theme="3"/>
  </sheetPr>
  <dimension ref="A1:J306"/>
  <sheetViews>
    <sheetView workbookViewId="0">
      <pane ySplit="1" topLeftCell="A284" activePane="bottomLeft" state="frozen"/>
      <selection activeCell="T29" sqref="T29"/>
      <selection pane="bottomLeft" activeCell="T29" sqref="T29"/>
    </sheetView>
  </sheetViews>
  <sheetFormatPr baseColWidth="10" defaultRowHeight="13.2"/>
  <cols>
    <col min="1" max="1" width="34.44140625" bestFit="1" customWidth="1"/>
    <col min="2" max="2" width="15" customWidth="1"/>
  </cols>
  <sheetData>
    <row r="1" spans="1:10" ht="16.8">
      <c r="A1" s="130" t="s">
        <v>871</v>
      </c>
      <c r="B1" s="130" t="s">
        <v>68</v>
      </c>
      <c r="C1" s="130" t="s">
        <v>100</v>
      </c>
      <c r="D1" s="1" t="s">
        <v>3</v>
      </c>
    </row>
    <row r="2" spans="1:10" ht="16.8">
      <c r="A2" s="131"/>
      <c r="B2" s="130">
        <v>6</v>
      </c>
      <c r="C2" s="130">
        <v>8</v>
      </c>
      <c r="D2" s="2" t="str">
        <f>IF(C2&lt;B2,$J$2,IF(C2&gt;B2,$H$2,$I$2))</f>
        <v>î</v>
      </c>
      <c r="H2" t="s">
        <v>7</v>
      </c>
      <c r="I2" t="s">
        <v>5</v>
      </c>
      <c r="J2" t="s">
        <v>6</v>
      </c>
    </row>
    <row r="3" spans="1:10" ht="16.8">
      <c r="A3" s="131" t="s">
        <v>872</v>
      </c>
      <c r="B3" s="130">
        <v>266</v>
      </c>
      <c r="C3" s="130">
        <v>164</v>
      </c>
      <c r="D3" s="2" t="str">
        <f t="shared" ref="D3:D66" si="0">IF(C3&lt;B3,$J$2,IF(C3&gt;B3,$H$2,$I$2))</f>
        <v>ì</v>
      </c>
    </row>
    <row r="4" spans="1:10" ht="16.8">
      <c r="A4" s="131" t="s">
        <v>873</v>
      </c>
      <c r="B4" s="130">
        <v>3094</v>
      </c>
      <c r="C4" s="130">
        <v>2188</v>
      </c>
      <c r="D4" s="2" t="str">
        <f t="shared" si="0"/>
        <v>ì</v>
      </c>
    </row>
    <row r="5" spans="1:10" ht="16.8">
      <c r="A5" s="131" t="s">
        <v>874</v>
      </c>
      <c r="B5" s="130">
        <v>13</v>
      </c>
      <c r="C5" s="130">
        <v>5</v>
      </c>
      <c r="D5" s="2" t="str">
        <f t="shared" si="0"/>
        <v>ì</v>
      </c>
    </row>
    <row r="6" spans="1:10" ht="16.8">
      <c r="A6" s="131" t="s">
        <v>875</v>
      </c>
      <c r="B6" s="130">
        <v>50</v>
      </c>
      <c r="C6" s="130">
        <v>18</v>
      </c>
      <c r="D6" s="2" t="str">
        <f t="shared" si="0"/>
        <v>ì</v>
      </c>
    </row>
    <row r="7" spans="1:10" ht="16.8">
      <c r="A7" s="131" t="s">
        <v>877</v>
      </c>
      <c r="B7" s="130">
        <v>209</v>
      </c>
      <c r="C7" s="130">
        <v>138</v>
      </c>
      <c r="D7" s="2" t="str">
        <f t="shared" si="0"/>
        <v>ì</v>
      </c>
    </row>
    <row r="8" spans="1:10" ht="16.8">
      <c r="A8" s="131" t="s">
        <v>878</v>
      </c>
      <c r="B8" s="130">
        <v>65</v>
      </c>
      <c r="C8" s="130">
        <v>21</v>
      </c>
      <c r="D8" s="2" t="str">
        <f t="shared" si="0"/>
        <v>ì</v>
      </c>
    </row>
    <row r="9" spans="1:10" ht="16.8">
      <c r="A9" s="131" t="s">
        <v>879</v>
      </c>
      <c r="B9" s="130">
        <v>832</v>
      </c>
      <c r="C9" s="130">
        <v>451</v>
      </c>
      <c r="D9" s="2" t="str">
        <f t="shared" si="0"/>
        <v>ì</v>
      </c>
    </row>
    <row r="10" spans="1:10" ht="16.8">
      <c r="A10" s="131" t="s">
        <v>880</v>
      </c>
      <c r="B10" s="130">
        <v>252</v>
      </c>
      <c r="C10" s="130">
        <v>50</v>
      </c>
      <c r="D10" s="2" t="str">
        <f t="shared" si="0"/>
        <v>ì</v>
      </c>
    </row>
    <row r="11" spans="1:10" ht="16.8">
      <c r="A11" s="131" t="s">
        <v>881</v>
      </c>
      <c r="B11" s="130">
        <v>133</v>
      </c>
      <c r="C11" s="130">
        <v>26</v>
      </c>
      <c r="D11" s="2" t="str">
        <f t="shared" si="0"/>
        <v>ì</v>
      </c>
    </row>
    <row r="12" spans="1:10" ht="16.8">
      <c r="A12" s="131" t="s">
        <v>882</v>
      </c>
      <c r="B12" s="130">
        <v>110</v>
      </c>
      <c r="C12" s="130">
        <v>27</v>
      </c>
      <c r="D12" s="2" t="str">
        <f t="shared" si="0"/>
        <v>ì</v>
      </c>
    </row>
    <row r="13" spans="1:10" ht="16.8">
      <c r="A13" s="131" t="s">
        <v>883</v>
      </c>
      <c r="B13" s="130">
        <v>59</v>
      </c>
      <c r="C13" s="130">
        <v>36</v>
      </c>
      <c r="D13" s="2" t="str">
        <f t="shared" si="0"/>
        <v>ì</v>
      </c>
    </row>
    <row r="14" spans="1:10" ht="16.8">
      <c r="A14" s="131" t="s">
        <v>884</v>
      </c>
      <c r="B14" s="130">
        <v>32</v>
      </c>
      <c r="C14" s="130">
        <v>19</v>
      </c>
      <c r="D14" s="2" t="str">
        <f t="shared" si="0"/>
        <v>ì</v>
      </c>
    </row>
    <row r="15" spans="1:10" ht="16.8">
      <c r="A15" s="131" t="s">
        <v>885</v>
      </c>
      <c r="B15" s="130">
        <v>1369</v>
      </c>
      <c r="C15" s="130">
        <v>1065</v>
      </c>
      <c r="D15" s="2" t="str">
        <f t="shared" si="0"/>
        <v>ì</v>
      </c>
    </row>
    <row r="16" spans="1:10" ht="16.8">
      <c r="A16" s="131" t="s">
        <v>886</v>
      </c>
      <c r="B16" s="130">
        <v>207</v>
      </c>
      <c r="C16" s="130">
        <v>74</v>
      </c>
      <c r="D16" s="2" t="str">
        <f t="shared" si="0"/>
        <v>ì</v>
      </c>
    </row>
    <row r="17" spans="1:4" ht="16.8">
      <c r="A17" s="131" t="s">
        <v>887</v>
      </c>
      <c r="B17" s="130">
        <v>76</v>
      </c>
      <c r="C17" s="130">
        <v>24</v>
      </c>
      <c r="D17" s="2" t="str">
        <f t="shared" si="0"/>
        <v>ì</v>
      </c>
    </row>
    <row r="18" spans="1:4" ht="16.8">
      <c r="A18" s="131" t="s">
        <v>888</v>
      </c>
      <c r="B18" s="130">
        <v>389</v>
      </c>
      <c r="C18" s="130">
        <v>128</v>
      </c>
      <c r="D18" s="2" t="str">
        <f t="shared" si="0"/>
        <v>ì</v>
      </c>
    </row>
    <row r="19" spans="1:4" ht="16.8">
      <c r="A19" s="131" t="s">
        <v>889</v>
      </c>
      <c r="B19" s="130">
        <v>126</v>
      </c>
      <c r="C19" s="130">
        <v>24</v>
      </c>
      <c r="D19" s="2" t="str">
        <f t="shared" si="0"/>
        <v>ì</v>
      </c>
    </row>
    <row r="20" spans="1:4" ht="16.8">
      <c r="A20" s="131" t="s">
        <v>890</v>
      </c>
      <c r="B20" s="130">
        <v>385</v>
      </c>
      <c r="C20" s="130">
        <v>126</v>
      </c>
      <c r="D20" s="2" t="str">
        <f t="shared" si="0"/>
        <v>ì</v>
      </c>
    </row>
    <row r="21" spans="1:4" ht="16.8">
      <c r="A21" s="131" t="s">
        <v>891</v>
      </c>
      <c r="B21" s="130">
        <v>127</v>
      </c>
      <c r="C21" s="130">
        <v>82</v>
      </c>
      <c r="D21" s="2" t="str">
        <f t="shared" si="0"/>
        <v>ì</v>
      </c>
    </row>
    <row r="22" spans="1:4" ht="16.8">
      <c r="A22" s="131" t="s">
        <v>892</v>
      </c>
      <c r="B22" s="130">
        <v>40</v>
      </c>
      <c r="C22" s="130">
        <v>27</v>
      </c>
      <c r="D22" s="2" t="str">
        <f t="shared" si="0"/>
        <v>ì</v>
      </c>
    </row>
    <row r="23" spans="1:4" ht="16.8">
      <c r="A23" s="131" t="s">
        <v>893</v>
      </c>
      <c r="B23" s="130">
        <v>31</v>
      </c>
      <c r="C23" s="130">
        <v>22</v>
      </c>
      <c r="D23" s="2" t="str">
        <f t="shared" si="0"/>
        <v>ì</v>
      </c>
    </row>
    <row r="24" spans="1:4" ht="16.8">
      <c r="A24" s="131" t="s">
        <v>894</v>
      </c>
      <c r="B24" s="130">
        <v>30</v>
      </c>
      <c r="C24" s="130">
        <v>32</v>
      </c>
      <c r="D24" s="2" t="str">
        <f t="shared" si="0"/>
        <v>î</v>
      </c>
    </row>
    <row r="25" spans="1:4" ht="16.8">
      <c r="A25" s="131" t="s">
        <v>895</v>
      </c>
      <c r="B25" s="130">
        <v>85</v>
      </c>
      <c r="C25" s="130">
        <v>49</v>
      </c>
      <c r="D25" s="2" t="str">
        <f t="shared" si="0"/>
        <v>ì</v>
      </c>
    </row>
    <row r="26" spans="1:4" ht="16.8">
      <c r="A26" s="131" t="s">
        <v>896</v>
      </c>
      <c r="B26" s="130">
        <v>175</v>
      </c>
      <c r="C26" s="130">
        <v>71</v>
      </c>
      <c r="D26" s="2" t="str">
        <f t="shared" si="0"/>
        <v>ì</v>
      </c>
    </row>
    <row r="27" spans="1:4" ht="16.8">
      <c r="A27" s="131" t="s">
        <v>897</v>
      </c>
      <c r="B27" s="130">
        <v>94</v>
      </c>
      <c r="C27" s="130">
        <v>31</v>
      </c>
      <c r="D27" s="2" t="str">
        <f t="shared" si="0"/>
        <v>ì</v>
      </c>
    </row>
    <row r="28" spans="1:4" ht="16.8">
      <c r="A28" s="131" t="s">
        <v>898</v>
      </c>
      <c r="B28" s="130">
        <v>746</v>
      </c>
      <c r="C28" s="130">
        <v>293</v>
      </c>
      <c r="D28" s="2" t="str">
        <f t="shared" si="0"/>
        <v>ì</v>
      </c>
    </row>
    <row r="29" spans="1:4" ht="16.8">
      <c r="A29" s="131" t="s">
        <v>899</v>
      </c>
      <c r="B29" s="130">
        <v>28</v>
      </c>
      <c r="C29" s="130">
        <v>20</v>
      </c>
      <c r="D29" s="2" t="str">
        <f t="shared" si="0"/>
        <v>ì</v>
      </c>
    </row>
    <row r="30" spans="1:4" ht="16.8">
      <c r="A30" s="131" t="s">
        <v>900</v>
      </c>
      <c r="B30" s="130">
        <v>35</v>
      </c>
      <c r="C30" s="130">
        <v>23</v>
      </c>
      <c r="D30" s="2" t="str">
        <f t="shared" si="0"/>
        <v>ì</v>
      </c>
    </row>
    <row r="31" spans="1:4" ht="16.8">
      <c r="A31" s="131" t="s">
        <v>901</v>
      </c>
      <c r="B31" s="130">
        <v>181</v>
      </c>
      <c r="C31" s="130">
        <v>104</v>
      </c>
      <c r="D31" s="2" t="str">
        <f t="shared" si="0"/>
        <v>ì</v>
      </c>
    </row>
    <row r="32" spans="1:4" ht="16.8">
      <c r="A32" s="131" t="s">
        <v>902</v>
      </c>
      <c r="B32" s="130">
        <v>195</v>
      </c>
      <c r="C32" s="130">
        <v>107</v>
      </c>
      <c r="D32" s="2" t="str">
        <f t="shared" si="0"/>
        <v>ì</v>
      </c>
    </row>
    <row r="33" spans="1:4" ht="16.8">
      <c r="A33" s="131" t="s">
        <v>903</v>
      </c>
      <c r="B33" s="130">
        <v>72</v>
      </c>
      <c r="C33" s="130">
        <v>37</v>
      </c>
      <c r="D33" s="2" t="str">
        <f t="shared" si="0"/>
        <v>ì</v>
      </c>
    </row>
    <row r="34" spans="1:4" ht="16.8">
      <c r="A34" s="131" t="s">
        <v>904</v>
      </c>
      <c r="B34" s="130">
        <v>152</v>
      </c>
      <c r="C34" s="130">
        <v>125</v>
      </c>
      <c r="D34" s="2" t="str">
        <f t="shared" si="0"/>
        <v>ì</v>
      </c>
    </row>
    <row r="35" spans="1:4" ht="16.8">
      <c r="A35" s="131" t="s">
        <v>905</v>
      </c>
      <c r="B35" s="130">
        <v>35</v>
      </c>
      <c r="C35" s="130">
        <v>14</v>
      </c>
      <c r="D35" s="2" t="str">
        <f t="shared" si="0"/>
        <v>ì</v>
      </c>
    </row>
    <row r="36" spans="1:4" ht="16.8">
      <c r="A36" s="131" t="s">
        <v>906</v>
      </c>
      <c r="B36" s="130">
        <v>539</v>
      </c>
      <c r="C36" s="130">
        <v>109</v>
      </c>
      <c r="D36" s="2" t="str">
        <f t="shared" si="0"/>
        <v>ì</v>
      </c>
    </row>
    <row r="37" spans="1:4" ht="16.8">
      <c r="A37" s="131" t="s">
        <v>907</v>
      </c>
      <c r="B37" s="130">
        <v>114</v>
      </c>
      <c r="C37" s="130">
        <v>46</v>
      </c>
      <c r="D37" s="2" t="str">
        <f t="shared" si="0"/>
        <v>ì</v>
      </c>
    </row>
    <row r="38" spans="1:4" ht="16.8">
      <c r="A38" s="131" t="s">
        <v>908</v>
      </c>
      <c r="B38" s="130">
        <v>14</v>
      </c>
      <c r="C38" s="130">
        <v>12</v>
      </c>
      <c r="D38" s="2" t="str">
        <f t="shared" si="0"/>
        <v>ì</v>
      </c>
    </row>
    <row r="39" spans="1:4" ht="16.8">
      <c r="A39" s="131" t="s">
        <v>909</v>
      </c>
      <c r="B39" s="130">
        <v>47</v>
      </c>
      <c r="C39" s="130">
        <v>16</v>
      </c>
      <c r="D39" s="2" t="str">
        <f t="shared" si="0"/>
        <v>ì</v>
      </c>
    </row>
    <row r="40" spans="1:4" ht="16.8">
      <c r="A40" s="131" t="s">
        <v>910</v>
      </c>
      <c r="B40" s="130">
        <v>303</v>
      </c>
      <c r="C40" s="130">
        <v>155</v>
      </c>
      <c r="D40" s="2" t="str">
        <f t="shared" si="0"/>
        <v>ì</v>
      </c>
    </row>
    <row r="41" spans="1:4" ht="16.8">
      <c r="A41" s="131" t="s">
        <v>911</v>
      </c>
      <c r="B41" s="130">
        <v>81</v>
      </c>
      <c r="C41" s="130">
        <v>45</v>
      </c>
      <c r="D41" s="2" t="str">
        <f t="shared" si="0"/>
        <v>ì</v>
      </c>
    </row>
    <row r="42" spans="1:4" ht="16.8">
      <c r="A42" s="131" t="s">
        <v>912</v>
      </c>
      <c r="B42" s="130">
        <v>151</v>
      </c>
      <c r="C42" s="130">
        <v>67</v>
      </c>
      <c r="D42" s="2" t="str">
        <f t="shared" si="0"/>
        <v>ì</v>
      </c>
    </row>
    <row r="43" spans="1:4" ht="16.8">
      <c r="A43" s="131" t="s">
        <v>913</v>
      </c>
      <c r="B43" s="130">
        <v>147</v>
      </c>
      <c r="C43" s="130">
        <v>72</v>
      </c>
      <c r="D43" s="2" t="str">
        <f t="shared" si="0"/>
        <v>ì</v>
      </c>
    </row>
    <row r="44" spans="1:4" ht="16.8">
      <c r="A44" s="131" t="s">
        <v>914</v>
      </c>
      <c r="B44" s="130">
        <v>111</v>
      </c>
      <c r="C44" s="130">
        <v>50</v>
      </c>
      <c r="D44" s="2" t="str">
        <f t="shared" si="0"/>
        <v>ì</v>
      </c>
    </row>
    <row r="45" spans="1:4" ht="16.8">
      <c r="A45" s="131" t="s">
        <v>915</v>
      </c>
      <c r="B45" s="130">
        <v>37</v>
      </c>
      <c r="C45" s="130">
        <v>27</v>
      </c>
      <c r="D45" s="2" t="str">
        <f t="shared" si="0"/>
        <v>ì</v>
      </c>
    </row>
    <row r="46" spans="1:4" ht="16.8">
      <c r="A46" s="131" t="s">
        <v>916</v>
      </c>
      <c r="B46" s="130">
        <v>99</v>
      </c>
      <c r="C46" s="130">
        <v>44</v>
      </c>
      <c r="D46" s="2" t="str">
        <f t="shared" si="0"/>
        <v>ì</v>
      </c>
    </row>
    <row r="47" spans="1:4" ht="16.8">
      <c r="A47" s="131" t="s">
        <v>917</v>
      </c>
      <c r="B47" s="130">
        <v>38</v>
      </c>
      <c r="C47" s="130">
        <v>29</v>
      </c>
      <c r="D47" s="2" t="str">
        <f t="shared" si="0"/>
        <v>ì</v>
      </c>
    </row>
    <row r="48" spans="1:4" ht="16.8">
      <c r="A48" s="131" t="s">
        <v>918</v>
      </c>
      <c r="B48" s="130">
        <v>73</v>
      </c>
      <c r="C48" s="130">
        <v>34</v>
      </c>
      <c r="D48" s="2" t="str">
        <f t="shared" si="0"/>
        <v>ì</v>
      </c>
    </row>
    <row r="49" spans="1:4" ht="16.8">
      <c r="A49" s="131" t="s">
        <v>919</v>
      </c>
      <c r="B49" s="130">
        <v>522</v>
      </c>
      <c r="C49" s="130">
        <v>414</v>
      </c>
      <c r="D49" s="2" t="str">
        <f t="shared" si="0"/>
        <v>ì</v>
      </c>
    </row>
    <row r="50" spans="1:4" ht="16.8">
      <c r="A50" s="131" t="s">
        <v>920</v>
      </c>
      <c r="B50" s="130">
        <v>31</v>
      </c>
      <c r="C50" s="130">
        <v>27</v>
      </c>
      <c r="D50" s="2" t="str">
        <f t="shared" si="0"/>
        <v>ì</v>
      </c>
    </row>
    <row r="51" spans="1:4" ht="16.8">
      <c r="A51" s="131" t="s">
        <v>921</v>
      </c>
      <c r="B51" s="130">
        <v>69</v>
      </c>
      <c r="C51" s="130">
        <v>34</v>
      </c>
      <c r="D51" s="2" t="str">
        <f t="shared" si="0"/>
        <v>ì</v>
      </c>
    </row>
    <row r="52" spans="1:4" ht="16.8">
      <c r="A52" s="131" t="s">
        <v>922</v>
      </c>
      <c r="B52" s="130">
        <v>14</v>
      </c>
      <c r="C52" s="130">
        <v>5</v>
      </c>
      <c r="D52" s="2" t="str">
        <f t="shared" si="0"/>
        <v>ì</v>
      </c>
    </row>
    <row r="53" spans="1:4" ht="16.8">
      <c r="A53" s="131" t="s">
        <v>923</v>
      </c>
      <c r="B53" s="130">
        <v>152</v>
      </c>
      <c r="C53" s="130">
        <v>49</v>
      </c>
      <c r="D53" s="2" t="str">
        <f t="shared" si="0"/>
        <v>ì</v>
      </c>
    </row>
    <row r="54" spans="1:4" ht="16.8">
      <c r="A54" s="131" t="s">
        <v>924</v>
      </c>
      <c r="B54" s="130">
        <v>430</v>
      </c>
      <c r="C54" s="130">
        <v>205</v>
      </c>
      <c r="D54" s="2" t="str">
        <f t="shared" si="0"/>
        <v>ì</v>
      </c>
    </row>
    <row r="55" spans="1:4" ht="16.8">
      <c r="A55" s="131" t="s">
        <v>976</v>
      </c>
      <c r="B55" s="130">
        <v>150</v>
      </c>
      <c r="C55" s="130">
        <v>58</v>
      </c>
      <c r="D55" s="2" t="str">
        <f t="shared" si="0"/>
        <v>ì</v>
      </c>
    </row>
    <row r="56" spans="1:4" ht="16.8">
      <c r="A56" s="131" t="s">
        <v>925</v>
      </c>
      <c r="B56" s="130">
        <v>1749</v>
      </c>
      <c r="C56" s="130">
        <v>1299</v>
      </c>
      <c r="D56" s="2" t="str">
        <f t="shared" si="0"/>
        <v>ì</v>
      </c>
    </row>
    <row r="57" spans="1:4" ht="16.8">
      <c r="A57" s="131" t="s">
        <v>4104</v>
      </c>
      <c r="B57" s="130">
        <v>579</v>
      </c>
      <c r="C57" s="130">
        <v>224</v>
      </c>
      <c r="D57" s="2" t="str">
        <f t="shared" si="0"/>
        <v>ì</v>
      </c>
    </row>
    <row r="58" spans="1:4" ht="16.8">
      <c r="A58" s="131" t="s">
        <v>926</v>
      </c>
      <c r="B58" s="130">
        <v>56</v>
      </c>
      <c r="C58" s="130">
        <v>29</v>
      </c>
      <c r="D58" s="2" t="str">
        <f t="shared" si="0"/>
        <v>ì</v>
      </c>
    </row>
    <row r="59" spans="1:4" ht="16.8">
      <c r="A59" s="131" t="s">
        <v>927</v>
      </c>
      <c r="B59" s="130">
        <v>110</v>
      </c>
      <c r="C59" s="130">
        <v>58</v>
      </c>
      <c r="D59" s="2" t="str">
        <f t="shared" si="0"/>
        <v>ì</v>
      </c>
    </row>
    <row r="60" spans="1:4" ht="16.8">
      <c r="A60" s="131" t="s">
        <v>928</v>
      </c>
      <c r="B60" s="130">
        <v>84</v>
      </c>
      <c r="C60" s="130">
        <v>53</v>
      </c>
      <c r="D60" s="2" t="str">
        <f t="shared" si="0"/>
        <v>ì</v>
      </c>
    </row>
    <row r="61" spans="1:4" ht="16.8">
      <c r="A61" s="131" t="s">
        <v>929</v>
      </c>
      <c r="B61" s="130">
        <v>55</v>
      </c>
      <c r="C61" s="130">
        <v>33</v>
      </c>
      <c r="D61" s="2" t="str">
        <f t="shared" si="0"/>
        <v>ì</v>
      </c>
    </row>
    <row r="62" spans="1:4" ht="16.8">
      <c r="A62" s="131" t="s">
        <v>930</v>
      </c>
      <c r="B62" s="130">
        <v>33</v>
      </c>
      <c r="C62" s="130">
        <v>18</v>
      </c>
      <c r="D62" s="2" t="str">
        <f t="shared" si="0"/>
        <v>ì</v>
      </c>
    </row>
    <row r="63" spans="1:4" ht="16.8">
      <c r="A63" s="131" t="s">
        <v>931</v>
      </c>
      <c r="B63" s="130">
        <v>47</v>
      </c>
      <c r="C63" s="130">
        <v>31</v>
      </c>
      <c r="D63" s="2" t="str">
        <f t="shared" si="0"/>
        <v>ì</v>
      </c>
    </row>
    <row r="64" spans="1:4" ht="16.8">
      <c r="A64" s="131" t="s">
        <v>932</v>
      </c>
      <c r="B64" s="130">
        <v>53</v>
      </c>
      <c r="C64" s="130">
        <v>31</v>
      </c>
      <c r="D64" s="2" t="str">
        <f t="shared" si="0"/>
        <v>ì</v>
      </c>
    </row>
    <row r="65" spans="1:4" ht="16.8">
      <c r="A65" s="131" t="s">
        <v>933</v>
      </c>
      <c r="B65" s="130">
        <v>22</v>
      </c>
      <c r="C65" s="130">
        <v>8</v>
      </c>
      <c r="D65" s="2" t="str">
        <f t="shared" si="0"/>
        <v>ì</v>
      </c>
    </row>
    <row r="66" spans="1:4" ht="16.8">
      <c r="A66" s="131" t="s">
        <v>934</v>
      </c>
      <c r="B66" s="130">
        <v>460</v>
      </c>
      <c r="C66" s="130">
        <v>239</v>
      </c>
      <c r="D66" s="2" t="str">
        <f t="shared" si="0"/>
        <v>ì</v>
      </c>
    </row>
    <row r="67" spans="1:4" ht="16.8">
      <c r="A67" s="131" t="s">
        <v>935</v>
      </c>
      <c r="B67" s="130">
        <v>32</v>
      </c>
      <c r="C67" s="130">
        <v>8</v>
      </c>
      <c r="D67" s="2" t="str">
        <f t="shared" ref="D67:D130" si="1">IF(C67&lt;B67,$J$2,IF(C67&gt;B67,$H$2,$I$2))</f>
        <v>ì</v>
      </c>
    </row>
    <row r="68" spans="1:4" ht="16.8">
      <c r="A68" s="131" t="s">
        <v>936</v>
      </c>
      <c r="B68" s="130">
        <v>148</v>
      </c>
      <c r="C68" s="130">
        <v>89</v>
      </c>
      <c r="D68" s="2" t="str">
        <f t="shared" si="1"/>
        <v>ì</v>
      </c>
    </row>
    <row r="69" spans="1:4" ht="16.8">
      <c r="A69" s="131" t="s">
        <v>937</v>
      </c>
      <c r="B69" s="130">
        <v>15</v>
      </c>
      <c r="C69" s="130">
        <v>10</v>
      </c>
      <c r="D69" s="2" t="str">
        <f t="shared" si="1"/>
        <v>ì</v>
      </c>
    </row>
    <row r="70" spans="1:4" ht="16.8">
      <c r="A70" s="131" t="s">
        <v>938</v>
      </c>
      <c r="B70" s="130">
        <v>62</v>
      </c>
      <c r="C70" s="130">
        <v>33</v>
      </c>
      <c r="D70" s="2" t="str">
        <f t="shared" si="1"/>
        <v>ì</v>
      </c>
    </row>
    <row r="71" spans="1:4" ht="16.8">
      <c r="A71" s="131" t="s">
        <v>939</v>
      </c>
      <c r="B71" s="130">
        <v>57</v>
      </c>
      <c r="C71" s="130">
        <v>53</v>
      </c>
      <c r="D71" s="2" t="str">
        <f t="shared" si="1"/>
        <v>ì</v>
      </c>
    </row>
    <row r="72" spans="1:4" ht="16.8">
      <c r="A72" s="131" t="s">
        <v>940</v>
      </c>
      <c r="B72" s="130">
        <v>50</v>
      </c>
      <c r="C72" s="130">
        <v>22</v>
      </c>
      <c r="D72" s="2" t="str">
        <f t="shared" si="1"/>
        <v>ì</v>
      </c>
    </row>
    <row r="73" spans="1:4" ht="16.8">
      <c r="A73" s="131" t="s">
        <v>941</v>
      </c>
      <c r="B73" s="130">
        <v>315</v>
      </c>
      <c r="C73" s="130">
        <v>211</v>
      </c>
      <c r="D73" s="2" t="str">
        <f t="shared" si="1"/>
        <v>ì</v>
      </c>
    </row>
    <row r="74" spans="1:4" ht="16.8">
      <c r="A74" s="131" t="s">
        <v>1121</v>
      </c>
      <c r="B74" s="130">
        <v>429</v>
      </c>
      <c r="C74" s="130">
        <v>157</v>
      </c>
      <c r="D74" s="2" t="str">
        <f t="shared" si="1"/>
        <v>ì</v>
      </c>
    </row>
    <row r="75" spans="1:4" ht="16.8">
      <c r="A75" s="131" t="s">
        <v>1122</v>
      </c>
      <c r="B75" s="130">
        <v>16319</v>
      </c>
      <c r="C75" s="130">
        <v>9419</v>
      </c>
      <c r="D75" s="2" t="str">
        <f t="shared" si="1"/>
        <v>ì</v>
      </c>
    </row>
    <row r="76" spans="1:4" ht="16.8">
      <c r="A76" s="131"/>
      <c r="B76" s="130">
        <v>1042</v>
      </c>
      <c r="C76" s="130">
        <v>540</v>
      </c>
      <c r="D76" s="2" t="str">
        <f t="shared" si="1"/>
        <v>ì</v>
      </c>
    </row>
    <row r="77" spans="1:4" ht="16.8">
      <c r="A77" s="131" t="s">
        <v>942</v>
      </c>
      <c r="B77" s="130">
        <v>2591</v>
      </c>
      <c r="C77" s="130">
        <v>1895</v>
      </c>
      <c r="D77" s="2" t="str">
        <f t="shared" si="1"/>
        <v>ì</v>
      </c>
    </row>
    <row r="78" spans="1:4" ht="16.8">
      <c r="A78" s="131" t="s">
        <v>943</v>
      </c>
      <c r="B78" s="130">
        <v>254</v>
      </c>
      <c r="C78" s="130">
        <v>153</v>
      </c>
      <c r="D78" s="2" t="str">
        <f t="shared" si="1"/>
        <v>ì</v>
      </c>
    </row>
    <row r="79" spans="1:4" ht="16.8">
      <c r="A79" s="131" t="s">
        <v>944</v>
      </c>
      <c r="B79" s="130">
        <v>530</v>
      </c>
      <c r="C79" s="130">
        <v>311</v>
      </c>
      <c r="D79" s="2" t="str">
        <f t="shared" si="1"/>
        <v>ì</v>
      </c>
    </row>
    <row r="80" spans="1:4" ht="16.8">
      <c r="A80" s="131" t="s">
        <v>945</v>
      </c>
      <c r="B80" s="130">
        <v>142</v>
      </c>
      <c r="C80" s="130">
        <v>75</v>
      </c>
      <c r="D80" s="2" t="str">
        <f t="shared" si="1"/>
        <v>ì</v>
      </c>
    </row>
    <row r="81" spans="1:4" ht="16.8">
      <c r="A81" s="131" t="s">
        <v>946</v>
      </c>
      <c r="B81" s="130">
        <v>283</v>
      </c>
      <c r="C81" s="130">
        <v>132</v>
      </c>
      <c r="D81" s="2" t="str">
        <f t="shared" si="1"/>
        <v>ì</v>
      </c>
    </row>
    <row r="82" spans="1:4" ht="16.8">
      <c r="A82" s="131" t="s">
        <v>947</v>
      </c>
      <c r="B82" s="130">
        <v>1727</v>
      </c>
      <c r="C82" s="130">
        <v>1281</v>
      </c>
      <c r="D82" s="2" t="str">
        <f t="shared" si="1"/>
        <v>ì</v>
      </c>
    </row>
    <row r="83" spans="1:4" ht="16.8">
      <c r="A83" s="131" t="s">
        <v>948</v>
      </c>
      <c r="B83" s="130">
        <v>202</v>
      </c>
      <c r="C83" s="130">
        <v>99</v>
      </c>
      <c r="D83" s="2" t="str">
        <f t="shared" si="1"/>
        <v>ì</v>
      </c>
    </row>
    <row r="84" spans="1:4" ht="16.8">
      <c r="A84" s="131" t="s">
        <v>949</v>
      </c>
      <c r="B84" s="130">
        <v>251</v>
      </c>
      <c r="C84" s="130">
        <v>159</v>
      </c>
      <c r="D84" s="2" t="str">
        <f t="shared" si="1"/>
        <v>ì</v>
      </c>
    </row>
    <row r="85" spans="1:4" ht="16.8">
      <c r="A85" s="131" t="s">
        <v>950</v>
      </c>
      <c r="B85" s="130">
        <v>500</v>
      </c>
      <c r="C85" s="130">
        <v>299</v>
      </c>
      <c r="D85" s="2" t="str">
        <f t="shared" si="1"/>
        <v>ì</v>
      </c>
    </row>
    <row r="86" spans="1:4" ht="16.8">
      <c r="A86" s="131" t="s">
        <v>951</v>
      </c>
      <c r="B86" s="130">
        <v>459</v>
      </c>
      <c r="C86" s="130">
        <v>160</v>
      </c>
      <c r="D86" s="2" t="str">
        <f t="shared" si="1"/>
        <v>ì</v>
      </c>
    </row>
    <row r="87" spans="1:4" ht="16.8">
      <c r="A87" s="131" t="s">
        <v>952</v>
      </c>
      <c r="B87" s="130">
        <v>836</v>
      </c>
      <c r="C87" s="130">
        <v>601</v>
      </c>
      <c r="D87" s="2" t="str">
        <f t="shared" si="1"/>
        <v>ì</v>
      </c>
    </row>
    <row r="88" spans="1:4" ht="16.8">
      <c r="A88" s="131" t="s">
        <v>953</v>
      </c>
      <c r="B88" s="130">
        <v>522</v>
      </c>
      <c r="C88" s="130">
        <v>251</v>
      </c>
      <c r="D88" s="2" t="str">
        <f t="shared" si="1"/>
        <v>ì</v>
      </c>
    </row>
    <row r="89" spans="1:4" ht="16.8">
      <c r="A89" s="131" t="s">
        <v>954</v>
      </c>
      <c r="B89" s="130">
        <v>460</v>
      </c>
      <c r="C89" s="130">
        <v>150</v>
      </c>
      <c r="D89" s="2" t="str">
        <f t="shared" si="1"/>
        <v>ì</v>
      </c>
    </row>
    <row r="90" spans="1:4" ht="16.8">
      <c r="A90" s="131" t="s">
        <v>955</v>
      </c>
      <c r="B90" s="130">
        <v>349</v>
      </c>
      <c r="C90" s="130">
        <v>119</v>
      </c>
      <c r="D90" s="2" t="str">
        <f t="shared" si="1"/>
        <v>ì</v>
      </c>
    </row>
    <row r="91" spans="1:4" ht="16.8">
      <c r="A91" s="131" t="s">
        <v>956</v>
      </c>
      <c r="B91" s="130">
        <v>193</v>
      </c>
      <c r="C91" s="130">
        <v>80</v>
      </c>
      <c r="D91" s="2" t="str">
        <f t="shared" si="1"/>
        <v>ì</v>
      </c>
    </row>
    <row r="92" spans="1:4" ht="16.8">
      <c r="A92" s="131" t="s">
        <v>957</v>
      </c>
      <c r="B92" s="130">
        <v>1538</v>
      </c>
      <c r="C92" s="130">
        <v>1171</v>
      </c>
      <c r="D92" s="2" t="str">
        <f t="shared" si="1"/>
        <v>ì</v>
      </c>
    </row>
    <row r="93" spans="1:4" ht="16.8">
      <c r="A93" s="131" t="s">
        <v>958</v>
      </c>
      <c r="B93" s="130">
        <v>139</v>
      </c>
      <c r="C93" s="130">
        <v>100</v>
      </c>
      <c r="D93" s="2" t="str">
        <f t="shared" si="1"/>
        <v>ì</v>
      </c>
    </row>
    <row r="94" spans="1:4" ht="16.8">
      <c r="A94" s="131" t="s">
        <v>959</v>
      </c>
      <c r="B94" s="130">
        <v>154</v>
      </c>
      <c r="C94" s="130">
        <v>87</v>
      </c>
      <c r="D94" s="2" t="str">
        <f t="shared" si="1"/>
        <v>ì</v>
      </c>
    </row>
    <row r="95" spans="1:4" ht="16.8">
      <c r="A95" s="131" t="s">
        <v>960</v>
      </c>
      <c r="B95" s="130">
        <v>460</v>
      </c>
      <c r="C95" s="130">
        <v>240</v>
      </c>
      <c r="D95" s="2" t="str">
        <f t="shared" si="1"/>
        <v>ì</v>
      </c>
    </row>
    <row r="96" spans="1:4" ht="16.8">
      <c r="A96" s="131" t="s">
        <v>961</v>
      </c>
      <c r="B96" s="130">
        <v>176</v>
      </c>
      <c r="C96" s="130">
        <v>133</v>
      </c>
      <c r="D96" s="2" t="str">
        <f t="shared" si="1"/>
        <v>ì</v>
      </c>
    </row>
    <row r="97" spans="1:4" ht="16.8">
      <c r="A97" s="131" t="s">
        <v>962</v>
      </c>
      <c r="B97" s="130">
        <v>747</v>
      </c>
      <c r="C97" s="130">
        <v>293</v>
      </c>
      <c r="D97" s="2" t="str">
        <f t="shared" si="1"/>
        <v>ì</v>
      </c>
    </row>
    <row r="98" spans="1:4" ht="16.8">
      <c r="A98" s="131" t="s">
        <v>963</v>
      </c>
      <c r="B98" s="130">
        <v>874</v>
      </c>
      <c r="C98" s="130">
        <v>174</v>
      </c>
      <c r="D98" s="2" t="str">
        <f t="shared" si="1"/>
        <v>ì</v>
      </c>
    </row>
    <row r="99" spans="1:4" ht="16.8">
      <c r="A99" s="131" t="s">
        <v>964</v>
      </c>
      <c r="B99" s="130">
        <v>819</v>
      </c>
      <c r="C99" s="130">
        <v>270</v>
      </c>
      <c r="D99" s="2" t="str">
        <f t="shared" si="1"/>
        <v>ì</v>
      </c>
    </row>
    <row r="100" spans="1:4" ht="16.8">
      <c r="A100" s="131" t="s">
        <v>965</v>
      </c>
      <c r="B100" s="130">
        <v>337</v>
      </c>
      <c r="C100" s="130">
        <v>204</v>
      </c>
      <c r="D100" s="2" t="str">
        <f t="shared" si="1"/>
        <v>ì</v>
      </c>
    </row>
    <row r="101" spans="1:4" ht="16.8">
      <c r="A101" s="131" t="s">
        <v>966</v>
      </c>
      <c r="B101" s="130">
        <v>503</v>
      </c>
      <c r="C101" s="130">
        <v>258</v>
      </c>
      <c r="D101" s="2" t="str">
        <f t="shared" si="1"/>
        <v>ì</v>
      </c>
    </row>
    <row r="102" spans="1:4" ht="16.8">
      <c r="A102" s="131" t="s">
        <v>967</v>
      </c>
      <c r="B102" s="130">
        <v>243</v>
      </c>
      <c r="C102" s="130">
        <v>123</v>
      </c>
      <c r="D102" s="2" t="str">
        <f t="shared" si="1"/>
        <v>ì</v>
      </c>
    </row>
    <row r="103" spans="1:4" ht="16.8">
      <c r="A103" s="131" t="s">
        <v>968</v>
      </c>
      <c r="B103" s="130">
        <v>417</v>
      </c>
      <c r="C103" s="130">
        <v>218</v>
      </c>
      <c r="D103" s="2" t="str">
        <f t="shared" si="1"/>
        <v>ì</v>
      </c>
    </row>
    <row r="104" spans="1:4" ht="16.8">
      <c r="A104" s="131"/>
      <c r="B104" s="130">
        <v>1048</v>
      </c>
      <c r="C104" s="130">
        <v>548</v>
      </c>
      <c r="D104" s="2" t="str">
        <f t="shared" si="1"/>
        <v>ì</v>
      </c>
    </row>
    <row r="105" spans="1:4" ht="16.8">
      <c r="A105" s="131" t="s">
        <v>745</v>
      </c>
      <c r="B105" s="130">
        <v>47</v>
      </c>
      <c r="C105" s="130">
        <v>16</v>
      </c>
      <c r="D105" s="2" t="str">
        <f t="shared" si="1"/>
        <v>ì</v>
      </c>
    </row>
    <row r="106" spans="1:4" ht="16.8">
      <c r="A106" s="131" t="s">
        <v>753</v>
      </c>
      <c r="B106" s="130">
        <v>84</v>
      </c>
      <c r="C106" s="130">
        <v>53</v>
      </c>
      <c r="D106" s="2" t="str">
        <f t="shared" si="1"/>
        <v>ì</v>
      </c>
    </row>
    <row r="107" spans="1:4" ht="16.8">
      <c r="A107" s="131" t="s">
        <v>756</v>
      </c>
      <c r="B107" s="130">
        <v>24</v>
      </c>
      <c r="C107" s="130">
        <v>15</v>
      </c>
      <c r="D107" s="2" t="str">
        <f t="shared" si="1"/>
        <v>ì</v>
      </c>
    </row>
    <row r="108" spans="1:4" ht="16.8">
      <c r="A108" s="131" t="s">
        <v>734</v>
      </c>
      <c r="B108" s="130">
        <v>57</v>
      </c>
      <c r="C108" s="130">
        <v>36</v>
      </c>
      <c r="D108" s="2" t="str">
        <f t="shared" si="1"/>
        <v>ì</v>
      </c>
    </row>
    <row r="109" spans="1:4" ht="16.8">
      <c r="A109" s="131" t="s">
        <v>761</v>
      </c>
      <c r="B109" s="130">
        <v>28</v>
      </c>
      <c r="C109" s="130">
        <v>20</v>
      </c>
      <c r="D109" s="2" t="str">
        <f t="shared" si="1"/>
        <v>ì</v>
      </c>
    </row>
    <row r="110" spans="1:4" ht="16.8">
      <c r="A110" s="131" t="s">
        <v>762</v>
      </c>
      <c r="B110" s="130">
        <v>45</v>
      </c>
      <c r="C110" s="130">
        <v>15</v>
      </c>
      <c r="D110" s="2" t="str">
        <f t="shared" si="1"/>
        <v>ì</v>
      </c>
    </row>
    <row r="111" spans="1:4" ht="16.8">
      <c r="A111" s="131" t="s">
        <v>758</v>
      </c>
      <c r="B111" s="130">
        <v>4</v>
      </c>
      <c r="C111" s="130">
        <v>2</v>
      </c>
      <c r="D111" s="2" t="str">
        <f t="shared" si="1"/>
        <v>ì</v>
      </c>
    </row>
    <row r="112" spans="1:4" ht="16.8">
      <c r="A112" s="131" t="s">
        <v>760</v>
      </c>
      <c r="B112" s="130">
        <v>52</v>
      </c>
      <c r="C112" s="130">
        <v>42</v>
      </c>
      <c r="D112" s="2" t="str">
        <f t="shared" si="1"/>
        <v>ì</v>
      </c>
    </row>
    <row r="113" spans="1:4" ht="16.8">
      <c r="A113" s="131" t="s">
        <v>746</v>
      </c>
      <c r="B113" s="130">
        <v>63</v>
      </c>
      <c r="C113" s="130">
        <v>47</v>
      </c>
      <c r="D113" s="2" t="str">
        <f t="shared" si="1"/>
        <v>ì</v>
      </c>
    </row>
    <row r="114" spans="1:4" ht="16.8">
      <c r="A114" s="131" t="s">
        <v>754</v>
      </c>
      <c r="B114" s="130">
        <v>56</v>
      </c>
      <c r="C114" s="130">
        <v>39</v>
      </c>
      <c r="D114" s="2" t="str">
        <f t="shared" si="1"/>
        <v>ì</v>
      </c>
    </row>
    <row r="115" spans="1:4" ht="16.8">
      <c r="A115" s="131" t="s">
        <v>737</v>
      </c>
      <c r="B115" s="130">
        <v>47</v>
      </c>
      <c r="C115" s="130">
        <v>29</v>
      </c>
      <c r="D115" s="2" t="str">
        <f t="shared" si="1"/>
        <v>ì</v>
      </c>
    </row>
    <row r="116" spans="1:4" ht="16.8">
      <c r="A116" s="131" t="s">
        <v>750</v>
      </c>
      <c r="B116" s="130">
        <v>109</v>
      </c>
      <c r="C116" s="130">
        <v>57</v>
      </c>
      <c r="D116" s="2" t="str">
        <f t="shared" si="1"/>
        <v>ì</v>
      </c>
    </row>
    <row r="117" spans="1:4" ht="16.8">
      <c r="A117" s="131" t="s">
        <v>735</v>
      </c>
      <c r="B117" s="130">
        <v>245</v>
      </c>
      <c r="C117" s="130">
        <v>150</v>
      </c>
      <c r="D117" s="2" t="str">
        <f t="shared" si="1"/>
        <v>ì</v>
      </c>
    </row>
    <row r="118" spans="1:4" ht="16.8">
      <c r="A118" s="131" t="s">
        <v>748</v>
      </c>
      <c r="B118" s="130">
        <v>105</v>
      </c>
      <c r="C118" s="130">
        <v>51</v>
      </c>
      <c r="D118" s="2" t="str">
        <f t="shared" si="1"/>
        <v>ì</v>
      </c>
    </row>
    <row r="119" spans="1:4" ht="16.8">
      <c r="A119" s="131" t="s">
        <v>736</v>
      </c>
      <c r="B119" s="130">
        <v>149</v>
      </c>
      <c r="C119" s="130">
        <v>82</v>
      </c>
      <c r="D119" s="2" t="str">
        <f t="shared" si="1"/>
        <v>ì</v>
      </c>
    </row>
    <row r="120" spans="1:4" ht="16.8">
      <c r="A120" s="131" t="s">
        <v>740</v>
      </c>
      <c r="B120" s="130">
        <v>174</v>
      </c>
      <c r="C120" s="130">
        <v>92</v>
      </c>
      <c r="D120" s="2" t="str">
        <f t="shared" si="1"/>
        <v>ì</v>
      </c>
    </row>
    <row r="121" spans="1:4" ht="16.8">
      <c r="A121" s="131" t="s">
        <v>742</v>
      </c>
      <c r="B121" s="130">
        <v>77</v>
      </c>
      <c r="C121" s="130">
        <v>43</v>
      </c>
      <c r="D121" s="2" t="str">
        <f t="shared" si="1"/>
        <v>ì</v>
      </c>
    </row>
    <row r="122" spans="1:4" ht="16.8">
      <c r="A122" s="131" t="s">
        <v>739</v>
      </c>
      <c r="B122" s="130">
        <v>51</v>
      </c>
      <c r="C122" s="130">
        <v>19</v>
      </c>
      <c r="D122" s="2" t="str">
        <f t="shared" si="1"/>
        <v>ì</v>
      </c>
    </row>
    <row r="123" spans="1:4" ht="16.8">
      <c r="A123" s="131" t="s">
        <v>757</v>
      </c>
      <c r="B123" s="130">
        <v>51</v>
      </c>
      <c r="C123" s="130">
        <v>59</v>
      </c>
      <c r="D123" s="2" t="str">
        <f t="shared" si="1"/>
        <v>î</v>
      </c>
    </row>
    <row r="124" spans="1:4" ht="16.8">
      <c r="A124" s="131" t="s">
        <v>741</v>
      </c>
      <c r="B124" s="130">
        <v>43</v>
      </c>
      <c r="C124" s="130">
        <v>28</v>
      </c>
      <c r="D124" s="2" t="str">
        <f t="shared" si="1"/>
        <v>ì</v>
      </c>
    </row>
    <row r="125" spans="1:4" ht="16.8">
      <c r="A125" s="131" t="s">
        <v>751</v>
      </c>
      <c r="B125" s="130">
        <v>40</v>
      </c>
      <c r="C125" s="130">
        <v>28</v>
      </c>
      <c r="D125" s="2" t="str">
        <f t="shared" si="1"/>
        <v>ì</v>
      </c>
    </row>
    <row r="126" spans="1:4" ht="16.8">
      <c r="A126" s="131" t="s">
        <v>755</v>
      </c>
      <c r="B126" s="130">
        <v>30</v>
      </c>
      <c r="C126" s="130">
        <v>32</v>
      </c>
      <c r="D126" s="2" t="str">
        <f t="shared" si="1"/>
        <v>î</v>
      </c>
    </row>
    <row r="127" spans="1:4" ht="16.8">
      <c r="A127" s="131" t="s">
        <v>733</v>
      </c>
      <c r="B127" s="130">
        <v>48</v>
      </c>
      <c r="C127" s="130">
        <v>31</v>
      </c>
      <c r="D127" s="2" t="str">
        <f t="shared" si="1"/>
        <v>ì</v>
      </c>
    </row>
    <row r="128" spans="1:4" ht="16.8">
      <c r="A128" s="131" t="s">
        <v>744</v>
      </c>
      <c r="B128" s="130">
        <v>89</v>
      </c>
      <c r="C128" s="130">
        <v>78</v>
      </c>
      <c r="D128" s="2" t="str">
        <f t="shared" si="1"/>
        <v>ì</v>
      </c>
    </row>
    <row r="129" spans="1:4" ht="16.8">
      <c r="A129" s="131" t="s">
        <v>764</v>
      </c>
      <c r="B129" s="130">
        <v>749</v>
      </c>
      <c r="C129" s="130">
        <v>666</v>
      </c>
      <c r="D129" s="2" t="str">
        <f t="shared" si="1"/>
        <v>ì</v>
      </c>
    </row>
    <row r="130" spans="1:4" ht="16.8">
      <c r="A130" s="131" t="s">
        <v>775</v>
      </c>
      <c r="B130" s="130">
        <v>99</v>
      </c>
      <c r="C130" s="130">
        <v>42</v>
      </c>
      <c r="D130" s="2" t="str">
        <f t="shared" si="1"/>
        <v>ì</v>
      </c>
    </row>
    <row r="131" spans="1:4" ht="16.8">
      <c r="A131" s="131" t="s">
        <v>787</v>
      </c>
      <c r="B131" s="130">
        <v>203</v>
      </c>
      <c r="C131" s="130">
        <v>66</v>
      </c>
      <c r="D131" s="2" t="str">
        <f t="shared" ref="D131:D194" si="2">IF(C131&lt;B131,$J$2,IF(C131&gt;B131,$H$2,$I$2))</f>
        <v>ì</v>
      </c>
    </row>
    <row r="132" spans="1:4" ht="16.8">
      <c r="A132" s="131" t="s">
        <v>786</v>
      </c>
      <c r="B132" s="130">
        <v>109</v>
      </c>
      <c r="C132" s="130">
        <v>43</v>
      </c>
      <c r="D132" s="2" t="str">
        <f t="shared" si="2"/>
        <v>ì</v>
      </c>
    </row>
    <row r="133" spans="1:4" ht="16.8">
      <c r="A133" s="131" t="s">
        <v>788</v>
      </c>
      <c r="B133" s="130">
        <v>101</v>
      </c>
      <c r="C133" s="130">
        <v>19</v>
      </c>
      <c r="D133" s="2" t="str">
        <f t="shared" si="2"/>
        <v>ì</v>
      </c>
    </row>
    <row r="134" spans="1:4" ht="16.8">
      <c r="A134" s="131" t="s">
        <v>781</v>
      </c>
      <c r="B134" s="130">
        <v>49</v>
      </c>
      <c r="C134" s="130">
        <v>16</v>
      </c>
      <c r="D134" s="2" t="str">
        <f t="shared" si="2"/>
        <v>ì</v>
      </c>
    </row>
    <row r="135" spans="1:4" ht="16.8">
      <c r="A135" s="131" t="s">
        <v>765</v>
      </c>
      <c r="B135" s="130">
        <v>124</v>
      </c>
      <c r="C135" s="130">
        <v>41</v>
      </c>
      <c r="D135" s="2" t="str">
        <f t="shared" si="2"/>
        <v>ì</v>
      </c>
    </row>
    <row r="136" spans="1:4" ht="16.8">
      <c r="A136" s="131" t="s">
        <v>785</v>
      </c>
      <c r="B136" s="130">
        <v>115</v>
      </c>
      <c r="C136" s="130">
        <v>50</v>
      </c>
      <c r="D136" s="2" t="str">
        <f t="shared" si="2"/>
        <v>ì</v>
      </c>
    </row>
    <row r="137" spans="1:4" ht="16.8">
      <c r="A137" s="131" t="s">
        <v>768</v>
      </c>
      <c r="B137" s="130">
        <v>47</v>
      </c>
      <c r="C137" s="130">
        <v>33</v>
      </c>
      <c r="D137" s="2" t="str">
        <f t="shared" si="2"/>
        <v>ì</v>
      </c>
    </row>
    <row r="138" spans="1:4" ht="16.8">
      <c r="A138" s="131" t="s">
        <v>767</v>
      </c>
      <c r="B138" s="130">
        <v>18</v>
      </c>
      <c r="C138" s="130">
        <v>8</v>
      </c>
      <c r="D138" s="2" t="str">
        <f t="shared" si="2"/>
        <v>ì</v>
      </c>
    </row>
    <row r="139" spans="1:4" ht="16.8">
      <c r="A139" s="131" t="s">
        <v>769</v>
      </c>
      <c r="B139" s="130">
        <v>31</v>
      </c>
      <c r="C139" s="130">
        <v>12</v>
      </c>
      <c r="D139" s="2" t="str">
        <f t="shared" si="2"/>
        <v>ì</v>
      </c>
    </row>
    <row r="140" spans="1:4" ht="16.8">
      <c r="A140" s="131" t="s">
        <v>771</v>
      </c>
      <c r="B140" s="130">
        <v>15</v>
      </c>
      <c r="C140" s="130">
        <v>16</v>
      </c>
      <c r="D140" s="2" t="str">
        <f t="shared" si="2"/>
        <v>î</v>
      </c>
    </row>
    <row r="141" spans="1:4" ht="16.8">
      <c r="A141" s="131" t="s">
        <v>777</v>
      </c>
      <c r="B141" s="130">
        <v>150</v>
      </c>
      <c r="C141" s="130">
        <v>67</v>
      </c>
      <c r="D141" s="2" t="str">
        <f t="shared" si="2"/>
        <v>ì</v>
      </c>
    </row>
    <row r="142" spans="1:4" ht="16.8">
      <c r="A142" s="131" t="s">
        <v>773</v>
      </c>
      <c r="B142" s="130">
        <v>147</v>
      </c>
      <c r="C142" s="130">
        <v>48</v>
      </c>
      <c r="D142" s="2" t="str">
        <f t="shared" si="2"/>
        <v>ì</v>
      </c>
    </row>
    <row r="143" spans="1:4" ht="16.8">
      <c r="A143" s="131" t="s">
        <v>783</v>
      </c>
      <c r="B143" s="130">
        <v>192</v>
      </c>
      <c r="C143" s="130">
        <v>71</v>
      </c>
      <c r="D143" s="2" t="str">
        <f t="shared" si="2"/>
        <v>ì</v>
      </c>
    </row>
    <row r="144" spans="1:4" ht="16.8">
      <c r="A144" s="131" t="s">
        <v>770</v>
      </c>
      <c r="B144" s="130">
        <v>57</v>
      </c>
      <c r="C144" s="130">
        <v>30</v>
      </c>
      <c r="D144" s="2" t="str">
        <f t="shared" si="2"/>
        <v>ì</v>
      </c>
    </row>
    <row r="145" spans="1:4" ht="16.8">
      <c r="A145" s="131" t="s">
        <v>772</v>
      </c>
      <c r="B145" s="130">
        <v>110</v>
      </c>
      <c r="C145" s="130">
        <v>34</v>
      </c>
      <c r="D145" s="2" t="str">
        <f t="shared" si="2"/>
        <v>ì</v>
      </c>
    </row>
    <row r="146" spans="1:4" ht="16.8">
      <c r="A146" s="131" t="s">
        <v>789</v>
      </c>
      <c r="B146" s="130">
        <v>189</v>
      </c>
      <c r="C146" s="130">
        <v>69</v>
      </c>
      <c r="D146" s="2" t="str">
        <f t="shared" si="2"/>
        <v>ì</v>
      </c>
    </row>
    <row r="147" spans="1:4" ht="16.8">
      <c r="A147" s="131" t="s">
        <v>780</v>
      </c>
      <c r="B147" s="130">
        <v>82</v>
      </c>
      <c r="C147" s="130">
        <v>21</v>
      </c>
      <c r="D147" s="2" t="str">
        <f t="shared" si="2"/>
        <v>ì</v>
      </c>
    </row>
    <row r="148" spans="1:4" ht="16.8">
      <c r="A148" s="131" t="s">
        <v>774</v>
      </c>
      <c r="B148" s="130">
        <v>42</v>
      </c>
      <c r="C148" s="130">
        <v>29</v>
      </c>
      <c r="D148" s="2" t="str">
        <f t="shared" si="2"/>
        <v>ì</v>
      </c>
    </row>
    <row r="149" spans="1:4" ht="16.8">
      <c r="A149" s="131" t="s">
        <v>766</v>
      </c>
      <c r="B149" s="130">
        <v>74</v>
      </c>
      <c r="C149" s="130">
        <v>44</v>
      </c>
      <c r="D149" s="2" t="str">
        <f t="shared" si="2"/>
        <v>ì</v>
      </c>
    </row>
    <row r="150" spans="1:4" ht="16.8">
      <c r="A150" s="131" t="s">
        <v>782</v>
      </c>
      <c r="B150" s="130">
        <v>149</v>
      </c>
      <c r="C150" s="130">
        <v>61</v>
      </c>
      <c r="D150" s="2" t="str">
        <f t="shared" si="2"/>
        <v>ì</v>
      </c>
    </row>
    <row r="151" spans="1:4" ht="16.8">
      <c r="A151" s="131" t="s">
        <v>759</v>
      </c>
      <c r="B151" s="130">
        <v>96</v>
      </c>
      <c r="C151" s="130">
        <v>66</v>
      </c>
      <c r="D151" s="2" t="str">
        <f t="shared" si="2"/>
        <v>ì</v>
      </c>
    </row>
    <row r="152" spans="1:4" ht="16.8">
      <c r="A152" s="131" t="s">
        <v>778</v>
      </c>
      <c r="B152" s="130">
        <v>222</v>
      </c>
      <c r="C152" s="130">
        <v>130</v>
      </c>
      <c r="D152" s="2" t="str">
        <f t="shared" si="2"/>
        <v>ì</v>
      </c>
    </row>
    <row r="153" spans="1:4" ht="16.8">
      <c r="A153" s="131" t="s">
        <v>791</v>
      </c>
      <c r="B153" s="130">
        <v>396</v>
      </c>
      <c r="C153" s="130">
        <v>344</v>
      </c>
      <c r="D153" s="2" t="str">
        <f t="shared" si="2"/>
        <v>ì</v>
      </c>
    </row>
    <row r="154" spans="1:4" ht="16.8">
      <c r="A154" s="131" t="s">
        <v>792</v>
      </c>
      <c r="B154" s="130">
        <v>69</v>
      </c>
      <c r="C154" s="130">
        <v>22</v>
      </c>
      <c r="D154" s="2" t="str">
        <f t="shared" si="2"/>
        <v>ì</v>
      </c>
    </row>
    <row r="155" spans="1:4" ht="16.8">
      <c r="A155" s="131" t="s">
        <v>804</v>
      </c>
      <c r="B155" s="130">
        <v>175</v>
      </c>
      <c r="C155" s="130">
        <v>45</v>
      </c>
      <c r="D155" s="2" t="str">
        <f t="shared" si="2"/>
        <v>ì</v>
      </c>
    </row>
    <row r="156" spans="1:4" ht="16.8">
      <c r="A156" s="131" t="s">
        <v>805</v>
      </c>
      <c r="B156" s="130">
        <v>70</v>
      </c>
      <c r="C156" s="130">
        <v>9</v>
      </c>
      <c r="D156" s="2" t="str">
        <f t="shared" si="2"/>
        <v>ì</v>
      </c>
    </row>
    <row r="157" spans="1:4" ht="16.8">
      <c r="A157" s="131" t="s">
        <v>816</v>
      </c>
      <c r="B157" s="130">
        <v>47</v>
      </c>
      <c r="C157" s="130">
        <v>22</v>
      </c>
      <c r="D157" s="2" t="str">
        <f t="shared" si="2"/>
        <v>ì</v>
      </c>
    </row>
    <row r="158" spans="1:4" ht="16.8">
      <c r="A158" s="131" t="s">
        <v>790</v>
      </c>
      <c r="B158" s="130">
        <v>46</v>
      </c>
      <c r="C158" s="130">
        <v>12</v>
      </c>
      <c r="D158" s="2" t="str">
        <f t="shared" si="2"/>
        <v>ì</v>
      </c>
    </row>
    <row r="159" spans="1:4" ht="16.8">
      <c r="A159" s="131" t="s">
        <v>796</v>
      </c>
      <c r="B159" s="130">
        <v>6</v>
      </c>
      <c r="C159" s="130">
        <v>2</v>
      </c>
      <c r="D159" s="2" t="str">
        <f t="shared" si="2"/>
        <v>ì</v>
      </c>
    </row>
    <row r="160" spans="1:4" ht="16.8">
      <c r="A160" s="131" t="s">
        <v>801</v>
      </c>
      <c r="B160" s="130">
        <v>54</v>
      </c>
      <c r="C160" s="130">
        <v>15</v>
      </c>
      <c r="D160" s="2" t="str">
        <f t="shared" si="2"/>
        <v>ì</v>
      </c>
    </row>
    <row r="161" spans="1:4" ht="16.8">
      <c r="A161" s="131" t="s">
        <v>779</v>
      </c>
      <c r="B161" s="130">
        <v>100</v>
      </c>
      <c r="C161" s="130">
        <v>42</v>
      </c>
      <c r="D161" s="2" t="str">
        <f t="shared" si="2"/>
        <v>ì</v>
      </c>
    </row>
    <row r="162" spans="1:4" ht="16.8">
      <c r="A162" s="131" t="s">
        <v>809</v>
      </c>
      <c r="B162" s="130">
        <v>57</v>
      </c>
      <c r="C162" s="130">
        <v>21</v>
      </c>
      <c r="D162" s="2" t="str">
        <f t="shared" si="2"/>
        <v>ì</v>
      </c>
    </row>
    <row r="163" spans="1:4" ht="16.8">
      <c r="A163" s="131" t="s">
        <v>806</v>
      </c>
      <c r="B163" s="130">
        <v>162</v>
      </c>
      <c r="C163" s="130">
        <v>39</v>
      </c>
      <c r="D163" s="2" t="str">
        <f t="shared" si="2"/>
        <v>ì</v>
      </c>
    </row>
    <row r="164" spans="1:4" ht="16.8">
      <c r="A164" s="131" t="s">
        <v>797</v>
      </c>
      <c r="B164" s="130">
        <v>40</v>
      </c>
      <c r="C164" s="130">
        <v>9</v>
      </c>
      <c r="D164" s="2" t="str">
        <f t="shared" si="2"/>
        <v>ì</v>
      </c>
    </row>
    <row r="165" spans="1:4" ht="16.8">
      <c r="A165" s="131" t="s">
        <v>813</v>
      </c>
      <c r="B165" s="130">
        <v>69</v>
      </c>
      <c r="C165" s="130">
        <v>15</v>
      </c>
      <c r="D165" s="2" t="str">
        <f t="shared" si="2"/>
        <v>ì</v>
      </c>
    </row>
    <row r="166" spans="1:4" ht="16.8">
      <c r="A166" s="131" t="s">
        <v>812</v>
      </c>
      <c r="B166" s="130">
        <v>129</v>
      </c>
      <c r="C166" s="130">
        <v>25</v>
      </c>
      <c r="D166" s="2" t="str">
        <f t="shared" si="2"/>
        <v>ì</v>
      </c>
    </row>
    <row r="167" spans="1:4" ht="16.8">
      <c r="A167" s="131" t="s">
        <v>815</v>
      </c>
      <c r="B167" s="130">
        <v>42</v>
      </c>
      <c r="C167" s="130">
        <v>18</v>
      </c>
      <c r="D167" s="2" t="str">
        <f t="shared" si="2"/>
        <v>ì</v>
      </c>
    </row>
    <row r="168" spans="1:4" ht="16.8">
      <c r="A168" s="131" t="s">
        <v>799</v>
      </c>
      <c r="B168" s="130">
        <v>46</v>
      </c>
      <c r="C168" s="130">
        <v>9</v>
      </c>
      <c r="D168" s="2" t="str">
        <f t="shared" si="2"/>
        <v>ì</v>
      </c>
    </row>
    <row r="169" spans="1:4" ht="16.8">
      <c r="A169" s="131" t="s">
        <v>811</v>
      </c>
      <c r="B169" s="130">
        <v>60</v>
      </c>
      <c r="C169" s="130">
        <v>14</v>
      </c>
      <c r="D169" s="2" t="str">
        <f t="shared" si="2"/>
        <v>ì</v>
      </c>
    </row>
    <row r="170" spans="1:4" ht="16.8">
      <c r="A170" s="131" t="s">
        <v>808</v>
      </c>
      <c r="B170" s="130">
        <v>43</v>
      </c>
      <c r="C170" s="130">
        <v>17</v>
      </c>
      <c r="D170" s="2" t="str">
        <f t="shared" si="2"/>
        <v>ì</v>
      </c>
    </row>
    <row r="171" spans="1:4" ht="16.8">
      <c r="A171" s="131" t="s">
        <v>814</v>
      </c>
      <c r="B171" s="130">
        <v>126</v>
      </c>
      <c r="C171" s="130">
        <v>12</v>
      </c>
      <c r="D171" s="2" t="str">
        <f t="shared" si="2"/>
        <v>ì</v>
      </c>
    </row>
    <row r="172" spans="1:4" ht="16.8">
      <c r="A172" s="131" t="s">
        <v>798</v>
      </c>
      <c r="B172" s="130">
        <v>35</v>
      </c>
      <c r="C172" s="130">
        <v>15</v>
      </c>
      <c r="D172" s="2" t="str">
        <f t="shared" si="2"/>
        <v>ì</v>
      </c>
    </row>
    <row r="173" spans="1:4" ht="16.8">
      <c r="A173" s="131" t="s">
        <v>800</v>
      </c>
      <c r="B173" s="130">
        <v>14</v>
      </c>
      <c r="C173" s="130">
        <v>12</v>
      </c>
      <c r="D173" s="2" t="str">
        <f t="shared" si="2"/>
        <v>ì</v>
      </c>
    </row>
    <row r="174" spans="1:4" ht="16.8">
      <c r="A174" s="131" t="s">
        <v>795</v>
      </c>
      <c r="B174" s="130">
        <v>5</v>
      </c>
      <c r="C174" s="130">
        <v>1</v>
      </c>
      <c r="D174" s="2" t="str">
        <f t="shared" si="2"/>
        <v>ì</v>
      </c>
    </row>
    <row r="175" spans="1:4" ht="16.8">
      <c r="A175" s="131" t="s">
        <v>794</v>
      </c>
      <c r="B175" s="130">
        <v>45</v>
      </c>
      <c r="C175" s="130">
        <v>17</v>
      </c>
      <c r="D175" s="2" t="str">
        <f t="shared" si="2"/>
        <v>ì</v>
      </c>
    </row>
    <row r="176" spans="1:4" ht="16.8">
      <c r="A176" s="131" t="s">
        <v>793</v>
      </c>
      <c r="B176" s="130">
        <v>35</v>
      </c>
      <c r="C176" s="130">
        <v>12</v>
      </c>
      <c r="D176" s="2" t="str">
        <f t="shared" si="2"/>
        <v>ì</v>
      </c>
    </row>
    <row r="177" spans="1:4" ht="16.8">
      <c r="A177" s="131" t="s">
        <v>802</v>
      </c>
      <c r="B177" s="130">
        <v>110</v>
      </c>
      <c r="C177" s="130">
        <v>27</v>
      </c>
      <c r="D177" s="2" t="str">
        <f t="shared" si="2"/>
        <v>ì</v>
      </c>
    </row>
    <row r="178" spans="1:4" ht="16.8">
      <c r="A178" s="131" t="s">
        <v>4105</v>
      </c>
      <c r="B178" s="130">
        <v>86</v>
      </c>
      <c r="C178" s="130">
        <v>13</v>
      </c>
      <c r="D178" s="2" t="str">
        <f t="shared" si="2"/>
        <v>ì</v>
      </c>
    </row>
    <row r="179" spans="1:4" ht="16.8">
      <c r="A179" s="131" t="s">
        <v>738</v>
      </c>
      <c r="B179" s="130">
        <v>240</v>
      </c>
      <c r="C179" s="130">
        <v>78</v>
      </c>
      <c r="D179" s="2" t="str">
        <f t="shared" si="2"/>
        <v>ì</v>
      </c>
    </row>
    <row r="180" spans="1:4" ht="16.8">
      <c r="A180" s="131" t="s">
        <v>803</v>
      </c>
      <c r="B180" s="130">
        <v>527</v>
      </c>
      <c r="C180" s="130">
        <v>212</v>
      </c>
      <c r="D180" s="2" t="str">
        <f t="shared" si="2"/>
        <v>ì</v>
      </c>
    </row>
    <row r="181" spans="1:4" ht="16.8">
      <c r="A181" s="131" t="s">
        <v>763</v>
      </c>
      <c r="B181" s="130">
        <v>116</v>
      </c>
      <c r="C181" s="130">
        <v>76</v>
      </c>
      <c r="D181" s="2" t="str">
        <f t="shared" si="2"/>
        <v>ì</v>
      </c>
    </row>
    <row r="182" spans="1:4" ht="16.8">
      <c r="A182" s="131" t="s">
        <v>825</v>
      </c>
      <c r="B182" s="130">
        <v>6</v>
      </c>
      <c r="C182" s="130">
        <v>0</v>
      </c>
      <c r="D182" s="2" t="str">
        <f t="shared" si="2"/>
        <v>ì</v>
      </c>
    </row>
    <row r="183" spans="1:4" ht="16.8">
      <c r="A183" s="131" t="s">
        <v>828</v>
      </c>
      <c r="B183" s="130">
        <v>15</v>
      </c>
      <c r="C183" s="130">
        <v>8</v>
      </c>
      <c r="D183" s="2" t="str">
        <f t="shared" si="2"/>
        <v>ì</v>
      </c>
    </row>
    <row r="184" spans="1:4" ht="16.8">
      <c r="A184" s="131" t="s">
        <v>834</v>
      </c>
      <c r="B184" s="130">
        <v>15</v>
      </c>
      <c r="C184" s="130">
        <v>8</v>
      </c>
      <c r="D184" s="2" t="str">
        <f t="shared" si="2"/>
        <v>ì</v>
      </c>
    </row>
    <row r="185" spans="1:4" ht="16.8">
      <c r="A185" s="131" t="s">
        <v>835</v>
      </c>
      <c r="B185" s="130">
        <v>11</v>
      </c>
      <c r="C185" s="130">
        <v>6</v>
      </c>
      <c r="D185" s="2" t="str">
        <f t="shared" si="2"/>
        <v>ì</v>
      </c>
    </row>
    <row r="186" spans="1:4" ht="16.8">
      <c r="A186" s="131" t="s">
        <v>829</v>
      </c>
      <c r="B186" s="130">
        <v>44</v>
      </c>
      <c r="C186" s="130">
        <v>19</v>
      </c>
      <c r="D186" s="2" t="str">
        <f t="shared" si="2"/>
        <v>ì</v>
      </c>
    </row>
    <row r="187" spans="1:4" ht="16.8">
      <c r="A187" s="131" t="s">
        <v>819</v>
      </c>
      <c r="B187" s="130">
        <v>35</v>
      </c>
      <c r="C187" s="130">
        <v>23</v>
      </c>
      <c r="D187" s="2" t="str">
        <f t="shared" si="2"/>
        <v>ì</v>
      </c>
    </row>
    <row r="188" spans="1:4" ht="16.8">
      <c r="A188" s="131" t="s">
        <v>838</v>
      </c>
      <c r="B188" s="130">
        <v>28</v>
      </c>
      <c r="C188" s="130">
        <v>20</v>
      </c>
      <c r="D188" s="2" t="str">
        <f t="shared" si="2"/>
        <v>ì</v>
      </c>
    </row>
    <row r="189" spans="1:4" ht="16.8">
      <c r="A189" s="131" t="s">
        <v>837</v>
      </c>
      <c r="B189" s="130">
        <v>31</v>
      </c>
      <c r="C189" s="130">
        <v>27</v>
      </c>
      <c r="D189" s="2" t="str">
        <f t="shared" si="2"/>
        <v>ì</v>
      </c>
    </row>
    <row r="190" spans="1:4" ht="16.8">
      <c r="A190" s="131" t="s">
        <v>826</v>
      </c>
      <c r="B190" s="130">
        <v>20</v>
      </c>
      <c r="C190" s="130">
        <v>10</v>
      </c>
      <c r="D190" s="2" t="str">
        <f t="shared" si="2"/>
        <v>ì</v>
      </c>
    </row>
    <row r="191" spans="1:4" ht="16.8">
      <c r="A191" s="131" t="s">
        <v>818</v>
      </c>
      <c r="B191" s="130">
        <v>64</v>
      </c>
      <c r="C191" s="130">
        <v>33</v>
      </c>
      <c r="D191" s="2" t="str">
        <f t="shared" si="2"/>
        <v>ì</v>
      </c>
    </row>
    <row r="192" spans="1:4" ht="16.8">
      <c r="A192" s="131" t="s">
        <v>752</v>
      </c>
      <c r="B192" s="130">
        <v>36</v>
      </c>
      <c r="C192" s="130">
        <v>25</v>
      </c>
      <c r="D192" s="2" t="str">
        <f t="shared" si="2"/>
        <v>ì</v>
      </c>
    </row>
    <row r="193" spans="1:4" ht="16.8">
      <c r="A193" s="131" t="s">
        <v>821</v>
      </c>
      <c r="B193" s="130">
        <v>12</v>
      </c>
      <c r="C193" s="130">
        <v>7</v>
      </c>
      <c r="D193" s="2" t="str">
        <f t="shared" si="2"/>
        <v>ì</v>
      </c>
    </row>
    <row r="194" spans="1:4" ht="16.8">
      <c r="A194" s="131" t="s">
        <v>830</v>
      </c>
      <c r="B194" s="130">
        <v>11</v>
      </c>
      <c r="C194" s="130">
        <v>8</v>
      </c>
      <c r="D194" s="2" t="str">
        <f t="shared" si="2"/>
        <v>ì</v>
      </c>
    </row>
    <row r="195" spans="1:4" ht="16.8">
      <c r="A195" s="131" t="s">
        <v>820</v>
      </c>
      <c r="B195" s="130">
        <v>33</v>
      </c>
      <c r="C195" s="130">
        <v>12</v>
      </c>
      <c r="D195" s="2" t="str">
        <f t="shared" ref="D195:D258" si="3">IF(C195&lt;B195,$J$2,IF(C195&gt;B195,$H$2,$I$2))</f>
        <v>ì</v>
      </c>
    </row>
    <row r="196" spans="1:4" ht="16.8">
      <c r="A196" s="131" t="s">
        <v>743</v>
      </c>
      <c r="B196" s="130">
        <v>65</v>
      </c>
      <c r="C196" s="130">
        <v>21</v>
      </c>
      <c r="D196" s="2" t="str">
        <f t="shared" si="3"/>
        <v>ì</v>
      </c>
    </row>
    <row r="197" spans="1:4" ht="16.8">
      <c r="A197" s="131" t="s">
        <v>823</v>
      </c>
      <c r="B197" s="130">
        <v>17</v>
      </c>
      <c r="C197" s="130">
        <v>7</v>
      </c>
      <c r="D197" s="2" t="str">
        <f t="shared" si="3"/>
        <v>ì</v>
      </c>
    </row>
    <row r="198" spans="1:4" ht="16.8">
      <c r="A198" s="131" t="s">
        <v>827</v>
      </c>
      <c r="B198" s="130">
        <v>97</v>
      </c>
      <c r="C198" s="130">
        <v>28</v>
      </c>
      <c r="D198" s="2" t="str">
        <f t="shared" si="3"/>
        <v>ì</v>
      </c>
    </row>
    <row r="199" spans="1:4" ht="16.8">
      <c r="A199" s="131" t="s">
        <v>824</v>
      </c>
      <c r="B199" s="130">
        <v>48</v>
      </c>
      <c r="C199" s="130">
        <v>18</v>
      </c>
      <c r="D199" s="2" t="str">
        <f t="shared" si="3"/>
        <v>ì</v>
      </c>
    </row>
    <row r="200" spans="1:4" ht="16.8">
      <c r="A200" s="131" t="s">
        <v>836</v>
      </c>
      <c r="B200" s="130">
        <v>54</v>
      </c>
      <c r="C200" s="130">
        <v>24</v>
      </c>
      <c r="D200" s="2" t="str">
        <f t="shared" si="3"/>
        <v>ì</v>
      </c>
    </row>
    <row r="201" spans="1:4" ht="16.8">
      <c r="A201" s="131" t="s">
        <v>833</v>
      </c>
      <c r="B201" s="130">
        <v>77</v>
      </c>
      <c r="C201" s="130">
        <v>39</v>
      </c>
      <c r="D201" s="2" t="str">
        <f t="shared" si="3"/>
        <v>ì</v>
      </c>
    </row>
    <row r="202" spans="1:4" ht="16.8">
      <c r="A202" s="131" t="s">
        <v>855</v>
      </c>
      <c r="B202" s="130">
        <v>133</v>
      </c>
      <c r="C202" s="130">
        <v>88</v>
      </c>
      <c r="D202" s="2" t="str">
        <f t="shared" si="3"/>
        <v>ì</v>
      </c>
    </row>
    <row r="203" spans="1:4" ht="16.8">
      <c r="A203" s="131" t="s">
        <v>822</v>
      </c>
      <c r="B203" s="130">
        <v>139</v>
      </c>
      <c r="C203" s="130">
        <v>86</v>
      </c>
      <c r="D203" s="2" t="str">
        <f t="shared" si="3"/>
        <v>ì</v>
      </c>
    </row>
    <row r="204" spans="1:4" ht="16.8">
      <c r="A204" s="131" t="s">
        <v>831</v>
      </c>
      <c r="B204" s="130">
        <v>393</v>
      </c>
      <c r="C204" s="130">
        <v>209</v>
      </c>
      <c r="D204" s="2" t="str">
        <f t="shared" si="3"/>
        <v>ì</v>
      </c>
    </row>
    <row r="205" spans="1:4" ht="16.8">
      <c r="A205" s="131" t="s">
        <v>817</v>
      </c>
      <c r="B205" s="130">
        <v>105</v>
      </c>
      <c r="C205" s="130">
        <v>67</v>
      </c>
      <c r="D205" s="2" t="str">
        <f t="shared" si="3"/>
        <v>ì</v>
      </c>
    </row>
    <row r="206" spans="1:4" ht="16.8">
      <c r="A206" s="131" t="s">
        <v>840</v>
      </c>
      <c r="B206" s="130">
        <v>96</v>
      </c>
      <c r="C206" s="130">
        <v>58</v>
      </c>
      <c r="D206" s="2" t="str">
        <f t="shared" si="3"/>
        <v>ì</v>
      </c>
    </row>
    <row r="207" spans="1:4" ht="16.8">
      <c r="A207" s="131" t="s">
        <v>784</v>
      </c>
      <c r="B207" s="130">
        <v>186</v>
      </c>
      <c r="C207" s="130">
        <v>116</v>
      </c>
      <c r="D207" s="2" t="str">
        <f t="shared" si="3"/>
        <v>ì</v>
      </c>
    </row>
    <row r="208" spans="1:4" ht="16.8">
      <c r="A208" s="131" t="s">
        <v>807</v>
      </c>
      <c r="B208" s="130">
        <v>217</v>
      </c>
      <c r="C208" s="130">
        <v>170</v>
      </c>
      <c r="D208" s="2" t="str">
        <f t="shared" si="3"/>
        <v>ì</v>
      </c>
    </row>
    <row r="209" spans="1:4" ht="16.8">
      <c r="A209" s="131" t="s">
        <v>849</v>
      </c>
      <c r="B209" s="130">
        <v>250</v>
      </c>
      <c r="C209" s="130">
        <v>142</v>
      </c>
      <c r="D209" s="2" t="str">
        <f t="shared" si="3"/>
        <v>ì</v>
      </c>
    </row>
    <row r="210" spans="1:4" ht="16.8">
      <c r="A210" s="131" t="s">
        <v>860</v>
      </c>
      <c r="B210" s="130">
        <v>161</v>
      </c>
      <c r="C210" s="130">
        <v>103</v>
      </c>
      <c r="D210" s="2" t="str">
        <f t="shared" si="3"/>
        <v>ì</v>
      </c>
    </row>
    <row r="211" spans="1:4" ht="16.8">
      <c r="A211" s="131" t="s">
        <v>844</v>
      </c>
      <c r="B211" s="130">
        <v>42</v>
      </c>
      <c r="C211" s="130">
        <v>14</v>
      </c>
      <c r="D211" s="2" t="str">
        <f t="shared" si="3"/>
        <v>ì</v>
      </c>
    </row>
    <row r="212" spans="1:4" ht="16.8">
      <c r="A212" s="131" t="s">
        <v>845</v>
      </c>
      <c r="B212" s="130">
        <v>57</v>
      </c>
      <c r="C212" s="130">
        <v>29</v>
      </c>
      <c r="D212" s="2" t="str">
        <f t="shared" si="3"/>
        <v>ì</v>
      </c>
    </row>
    <row r="213" spans="1:4" ht="16.8">
      <c r="A213" s="131" t="s">
        <v>832</v>
      </c>
      <c r="B213" s="130">
        <v>327</v>
      </c>
      <c r="C213" s="130">
        <v>207</v>
      </c>
      <c r="D213" s="2" t="str">
        <f t="shared" si="3"/>
        <v>ì</v>
      </c>
    </row>
    <row r="214" spans="1:4" ht="16.8">
      <c r="A214" s="131" t="s">
        <v>749</v>
      </c>
      <c r="B214" s="130">
        <v>124</v>
      </c>
      <c r="C214" s="130">
        <v>65</v>
      </c>
      <c r="D214" s="2" t="str">
        <f t="shared" si="3"/>
        <v>ì</v>
      </c>
    </row>
    <row r="215" spans="1:4" ht="16.8">
      <c r="A215" s="131" t="s">
        <v>839</v>
      </c>
      <c r="B215" s="130">
        <v>147</v>
      </c>
      <c r="C215" s="130">
        <v>72</v>
      </c>
      <c r="D215" s="2" t="str">
        <f t="shared" si="3"/>
        <v>ì</v>
      </c>
    </row>
    <row r="216" spans="1:4" ht="16.8">
      <c r="A216" s="131" t="s">
        <v>747</v>
      </c>
      <c r="B216" s="130">
        <v>178</v>
      </c>
      <c r="C216" s="130">
        <v>85</v>
      </c>
      <c r="D216" s="2" t="str">
        <f t="shared" si="3"/>
        <v>ì</v>
      </c>
    </row>
    <row r="217" spans="1:4" ht="16.8">
      <c r="A217" s="131" t="s">
        <v>852</v>
      </c>
      <c r="B217" s="130">
        <v>199</v>
      </c>
      <c r="C217" s="130">
        <v>135</v>
      </c>
      <c r="D217" s="2" t="str">
        <f t="shared" si="3"/>
        <v>ì</v>
      </c>
    </row>
    <row r="218" spans="1:4" ht="16.8">
      <c r="A218" s="131" t="s">
        <v>776</v>
      </c>
      <c r="B218" s="130">
        <v>98</v>
      </c>
      <c r="C218" s="130">
        <v>84</v>
      </c>
      <c r="D218" s="2" t="str">
        <f t="shared" si="3"/>
        <v>ì</v>
      </c>
    </row>
    <row r="219" spans="1:4" ht="16.8">
      <c r="A219" s="131" t="s">
        <v>859</v>
      </c>
      <c r="B219" s="130">
        <v>74</v>
      </c>
      <c r="C219" s="130">
        <v>62</v>
      </c>
      <c r="D219" s="2" t="str">
        <f t="shared" si="3"/>
        <v>ì</v>
      </c>
    </row>
    <row r="220" spans="1:4" ht="16.8">
      <c r="A220" s="131" t="s">
        <v>841</v>
      </c>
      <c r="B220" s="130">
        <v>13</v>
      </c>
      <c r="C220" s="130">
        <v>8</v>
      </c>
      <c r="D220" s="2" t="str">
        <f t="shared" si="3"/>
        <v>ì</v>
      </c>
    </row>
    <row r="221" spans="1:4" ht="16.8">
      <c r="A221" s="131" t="s">
        <v>846</v>
      </c>
      <c r="B221" s="130">
        <v>63</v>
      </c>
      <c r="C221" s="130">
        <v>33</v>
      </c>
      <c r="D221" s="2" t="str">
        <f t="shared" si="3"/>
        <v>ì</v>
      </c>
    </row>
    <row r="222" spans="1:4" ht="16.8">
      <c r="A222" s="131" t="s">
        <v>856</v>
      </c>
      <c r="B222" s="130">
        <v>94</v>
      </c>
      <c r="C222" s="130">
        <v>40</v>
      </c>
      <c r="D222" s="2" t="str">
        <f t="shared" si="3"/>
        <v>ì</v>
      </c>
    </row>
    <row r="223" spans="1:4" ht="16.8">
      <c r="A223" s="131" t="s">
        <v>857</v>
      </c>
      <c r="B223" s="130">
        <v>118</v>
      </c>
      <c r="C223" s="130">
        <v>114</v>
      </c>
      <c r="D223" s="2" t="str">
        <f t="shared" si="3"/>
        <v>ì</v>
      </c>
    </row>
    <row r="224" spans="1:4" ht="16.8">
      <c r="A224" s="131" t="s">
        <v>847</v>
      </c>
      <c r="B224" s="130">
        <v>127</v>
      </c>
      <c r="C224" s="130">
        <v>59</v>
      </c>
      <c r="D224" s="2" t="str">
        <f t="shared" si="3"/>
        <v>ì</v>
      </c>
    </row>
    <row r="225" spans="1:4" ht="16.8">
      <c r="A225" s="131" t="s">
        <v>854</v>
      </c>
      <c r="B225" s="130">
        <v>116</v>
      </c>
      <c r="C225" s="130">
        <v>83</v>
      </c>
      <c r="D225" s="2" t="str">
        <f t="shared" si="3"/>
        <v>ì</v>
      </c>
    </row>
    <row r="226" spans="1:4" ht="16.8">
      <c r="A226" s="131" t="s">
        <v>843</v>
      </c>
      <c r="B226" s="130">
        <v>64</v>
      </c>
      <c r="C226" s="130">
        <v>36</v>
      </c>
      <c r="D226" s="2" t="str">
        <f t="shared" si="3"/>
        <v>ì</v>
      </c>
    </row>
    <row r="227" spans="1:4" ht="16.8">
      <c r="A227" s="131" t="s">
        <v>851</v>
      </c>
      <c r="B227" s="130">
        <v>46</v>
      </c>
      <c r="C227" s="130">
        <v>36</v>
      </c>
      <c r="D227" s="2" t="str">
        <f t="shared" si="3"/>
        <v>ì</v>
      </c>
    </row>
    <row r="228" spans="1:4" ht="16.8">
      <c r="A228" s="131" t="s">
        <v>862</v>
      </c>
      <c r="B228" s="130">
        <v>152</v>
      </c>
      <c r="C228" s="130">
        <v>120</v>
      </c>
      <c r="D228" s="2" t="str">
        <f t="shared" si="3"/>
        <v>ì</v>
      </c>
    </row>
    <row r="229" spans="1:4" ht="16.8">
      <c r="A229" s="131" t="s">
        <v>861</v>
      </c>
      <c r="B229" s="130">
        <v>80</v>
      </c>
      <c r="C229" s="130">
        <v>72</v>
      </c>
      <c r="D229" s="2" t="str">
        <f t="shared" si="3"/>
        <v>ì</v>
      </c>
    </row>
    <row r="230" spans="1:4" ht="16.8">
      <c r="A230" s="131" t="s">
        <v>850</v>
      </c>
      <c r="B230" s="130">
        <v>46</v>
      </c>
      <c r="C230" s="130">
        <v>22</v>
      </c>
      <c r="D230" s="2" t="str">
        <f t="shared" si="3"/>
        <v>ì</v>
      </c>
    </row>
    <row r="231" spans="1:4" ht="16.8">
      <c r="A231" s="131" t="s">
        <v>842</v>
      </c>
      <c r="B231" s="130">
        <v>127</v>
      </c>
      <c r="C231" s="130">
        <v>62</v>
      </c>
      <c r="D231" s="2" t="str">
        <f t="shared" si="3"/>
        <v>ì</v>
      </c>
    </row>
    <row r="232" spans="1:4" ht="16.8">
      <c r="A232" s="131" t="s">
        <v>810</v>
      </c>
      <c r="B232" s="130">
        <v>93</v>
      </c>
      <c r="C232" s="130">
        <v>60</v>
      </c>
      <c r="D232" s="2" t="str">
        <f t="shared" si="3"/>
        <v>ì</v>
      </c>
    </row>
    <row r="233" spans="1:4" ht="16.8">
      <c r="A233" s="131" t="s">
        <v>848</v>
      </c>
      <c r="B233" s="130">
        <v>221</v>
      </c>
      <c r="C233" s="130">
        <v>173</v>
      </c>
      <c r="D233" s="2" t="str">
        <f t="shared" si="3"/>
        <v>ì</v>
      </c>
    </row>
    <row r="234" spans="1:4" ht="16.8">
      <c r="A234" s="131" t="s">
        <v>1131</v>
      </c>
      <c r="B234" s="130">
        <v>214</v>
      </c>
      <c r="C234" s="130">
        <v>126</v>
      </c>
      <c r="D234" s="2" t="str">
        <f t="shared" si="3"/>
        <v>ì</v>
      </c>
    </row>
    <row r="235" spans="1:4" ht="16.8">
      <c r="A235" s="131" t="s">
        <v>1132</v>
      </c>
      <c r="B235" s="130">
        <v>871</v>
      </c>
      <c r="C235" s="130">
        <v>662</v>
      </c>
      <c r="D235" s="2" t="str">
        <f t="shared" si="3"/>
        <v>ì</v>
      </c>
    </row>
    <row r="236" spans="1:4" ht="16.8">
      <c r="A236" s="131" t="s">
        <v>863</v>
      </c>
      <c r="B236" s="130">
        <v>1504</v>
      </c>
      <c r="C236" s="130">
        <v>1095</v>
      </c>
      <c r="D236" s="2" t="str">
        <f t="shared" si="3"/>
        <v>ì</v>
      </c>
    </row>
    <row r="237" spans="1:4" ht="16.8">
      <c r="A237" s="131" t="s">
        <v>864</v>
      </c>
      <c r="B237" s="130">
        <v>268</v>
      </c>
      <c r="C237" s="130">
        <v>191</v>
      </c>
      <c r="D237" s="2" t="str">
        <f t="shared" si="3"/>
        <v>ì</v>
      </c>
    </row>
    <row r="238" spans="1:4" ht="16.8">
      <c r="A238" s="131"/>
      <c r="B238" s="130">
        <v>1042</v>
      </c>
      <c r="C238" s="130">
        <v>540</v>
      </c>
      <c r="D238" s="2" t="str">
        <f t="shared" si="3"/>
        <v>ì</v>
      </c>
    </row>
    <row r="239" spans="1:4" ht="16.8">
      <c r="A239" s="131" t="s">
        <v>969</v>
      </c>
      <c r="B239" s="130">
        <v>2467</v>
      </c>
      <c r="C239" s="130">
        <v>1731</v>
      </c>
      <c r="D239" s="2" t="str">
        <f t="shared" si="3"/>
        <v>ì</v>
      </c>
    </row>
    <row r="240" spans="1:4" ht="16.8">
      <c r="A240" s="131" t="s">
        <v>970</v>
      </c>
      <c r="B240" s="130">
        <v>2819</v>
      </c>
      <c r="C240" s="130">
        <v>1361</v>
      </c>
      <c r="D240" s="2" t="str">
        <f t="shared" si="3"/>
        <v>ì</v>
      </c>
    </row>
    <row r="241" spans="1:4" ht="16.8">
      <c r="A241" s="131" t="s">
        <v>971</v>
      </c>
      <c r="B241" s="130">
        <v>2440</v>
      </c>
      <c r="C241" s="130">
        <v>737</v>
      </c>
      <c r="D241" s="2" t="str">
        <f t="shared" si="3"/>
        <v>ì</v>
      </c>
    </row>
    <row r="242" spans="1:4" ht="16.8">
      <c r="A242" s="131" t="s">
        <v>972</v>
      </c>
      <c r="B242" s="130">
        <v>1500</v>
      </c>
      <c r="C242" s="130">
        <v>803</v>
      </c>
      <c r="D242" s="2" t="str">
        <f t="shared" si="3"/>
        <v>ì</v>
      </c>
    </row>
    <row r="243" spans="1:4" ht="16.8">
      <c r="A243" s="131" t="s">
        <v>973</v>
      </c>
      <c r="B243" s="130">
        <v>6480</v>
      </c>
      <c r="C243" s="130">
        <v>4404</v>
      </c>
      <c r="D243" s="2" t="str">
        <f t="shared" si="3"/>
        <v>ì</v>
      </c>
    </row>
    <row r="244" spans="1:4" ht="16.8">
      <c r="A244" s="131"/>
      <c r="B244" s="130">
        <v>1042</v>
      </c>
      <c r="C244" s="130">
        <v>540</v>
      </c>
      <c r="D244" s="2" t="str">
        <f t="shared" si="3"/>
        <v>ì</v>
      </c>
    </row>
    <row r="245" spans="1:4" ht="16.8">
      <c r="A245" s="131" t="s">
        <v>974</v>
      </c>
      <c r="B245" s="130">
        <v>15706</v>
      </c>
      <c r="C245" s="130">
        <v>9036</v>
      </c>
      <c r="D245" s="2" t="str">
        <f t="shared" si="3"/>
        <v>ì</v>
      </c>
    </row>
    <row r="246" spans="1:4" ht="16.8">
      <c r="A246" s="131" t="s">
        <v>1145</v>
      </c>
      <c r="B246" s="130">
        <v>473</v>
      </c>
      <c r="C246" s="130">
        <v>391</v>
      </c>
      <c r="D246" s="2" t="str">
        <f t="shared" si="3"/>
        <v>ì</v>
      </c>
    </row>
    <row r="247" spans="1:4" ht="16.8">
      <c r="A247" s="131" t="s">
        <v>1146</v>
      </c>
      <c r="B247" s="130">
        <v>326</v>
      </c>
      <c r="C247" s="130">
        <v>164</v>
      </c>
      <c r="D247" s="2" t="str">
        <f t="shared" si="3"/>
        <v>ì</v>
      </c>
    </row>
    <row r="248" spans="1:4" ht="16.8">
      <c r="A248" s="131" t="s">
        <v>1147</v>
      </c>
      <c r="B248" s="130">
        <v>176</v>
      </c>
      <c r="C248" s="130">
        <v>133</v>
      </c>
      <c r="D248" s="2" t="str">
        <f t="shared" si="3"/>
        <v>ì</v>
      </c>
    </row>
    <row r="249" spans="1:4" ht="16.8">
      <c r="A249" s="131" t="s">
        <v>1148</v>
      </c>
      <c r="B249" s="130">
        <v>134</v>
      </c>
      <c r="C249" s="130">
        <v>76</v>
      </c>
      <c r="D249" s="2" t="str">
        <f t="shared" si="3"/>
        <v>ì</v>
      </c>
    </row>
    <row r="250" spans="1:4" ht="16.8">
      <c r="A250" s="131" t="s">
        <v>1149</v>
      </c>
      <c r="B250" s="130">
        <v>154</v>
      </c>
      <c r="C250" s="130">
        <v>87</v>
      </c>
      <c r="D250" s="2" t="str">
        <f t="shared" si="3"/>
        <v>ì</v>
      </c>
    </row>
    <row r="251" spans="1:4" ht="16.8">
      <c r="A251" s="131" t="s">
        <v>1150</v>
      </c>
      <c r="B251" s="130">
        <v>139</v>
      </c>
      <c r="C251" s="130">
        <v>100</v>
      </c>
      <c r="D251" s="2" t="str">
        <f t="shared" si="3"/>
        <v>ì</v>
      </c>
    </row>
    <row r="252" spans="1:4" ht="16.8">
      <c r="A252" s="131" t="s">
        <v>1151</v>
      </c>
      <c r="B252" s="130">
        <v>292</v>
      </c>
      <c r="C252" s="130">
        <v>205</v>
      </c>
      <c r="D252" s="2" t="str">
        <f t="shared" si="3"/>
        <v>ì</v>
      </c>
    </row>
    <row r="253" spans="1:4" ht="16.8">
      <c r="A253" s="131" t="s">
        <v>1152</v>
      </c>
      <c r="B253" s="130">
        <v>453</v>
      </c>
      <c r="C253" s="130">
        <v>332</v>
      </c>
      <c r="D253" s="2" t="str">
        <f t="shared" si="3"/>
        <v>ì</v>
      </c>
    </row>
    <row r="254" spans="1:4" ht="16.8">
      <c r="A254" s="131" t="s">
        <v>1153</v>
      </c>
      <c r="B254" s="130">
        <v>320</v>
      </c>
      <c r="C254" s="130">
        <v>243</v>
      </c>
      <c r="D254" s="2" t="str">
        <f t="shared" si="3"/>
        <v>ì</v>
      </c>
    </row>
    <row r="255" spans="1:4" ht="16.8">
      <c r="A255" s="131" t="s">
        <v>1154</v>
      </c>
      <c r="B255" s="130">
        <v>136</v>
      </c>
      <c r="C255" s="130">
        <v>90</v>
      </c>
      <c r="D255" s="2" t="str">
        <f t="shared" si="3"/>
        <v>ì</v>
      </c>
    </row>
    <row r="256" spans="1:4" ht="16.8">
      <c r="A256" s="131" t="s">
        <v>1155</v>
      </c>
      <c r="B256" s="130">
        <v>325</v>
      </c>
      <c r="C256" s="130">
        <v>251</v>
      </c>
      <c r="D256" s="2" t="str">
        <f t="shared" si="3"/>
        <v>ì</v>
      </c>
    </row>
    <row r="257" spans="1:4" ht="16.8">
      <c r="A257" s="131" t="s">
        <v>1156</v>
      </c>
      <c r="B257" s="130">
        <v>193</v>
      </c>
      <c r="C257" s="130">
        <v>80</v>
      </c>
      <c r="D257" s="2" t="str">
        <f t="shared" si="3"/>
        <v>ì</v>
      </c>
    </row>
    <row r="258" spans="1:4" ht="16.8">
      <c r="A258" s="131" t="s">
        <v>1157</v>
      </c>
      <c r="B258" s="130">
        <v>522</v>
      </c>
      <c r="C258" s="130">
        <v>251</v>
      </c>
      <c r="D258" s="2" t="str">
        <f t="shared" si="3"/>
        <v>ì</v>
      </c>
    </row>
    <row r="259" spans="1:4" ht="16.8">
      <c r="A259" s="131" t="s">
        <v>1158</v>
      </c>
      <c r="B259" s="130">
        <v>459</v>
      </c>
      <c r="C259" s="130">
        <v>160</v>
      </c>
      <c r="D259" s="2" t="str">
        <f t="shared" ref="D259:D306" si="4">IF(C259&lt;B259,$J$2,IF(C259&gt;B259,$H$2,$I$2))</f>
        <v>ì</v>
      </c>
    </row>
    <row r="260" spans="1:4" ht="16.8">
      <c r="A260" s="131" t="s">
        <v>1159</v>
      </c>
      <c r="B260" s="130">
        <v>460</v>
      </c>
      <c r="C260" s="130">
        <v>150</v>
      </c>
      <c r="D260" s="2" t="str">
        <f t="shared" si="4"/>
        <v>ì</v>
      </c>
    </row>
    <row r="261" spans="1:4" ht="16.8">
      <c r="A261" s="131" t="s">
        <v>1160</v>
      </c>
      <c r="B261" s="130">
        <v>349</v>
      </c>
      <c r="C261" s="130">
        <v>119</v>
      </c>
      <c r="D261" s="2" t="str">
        <f t="shared" si="4"/>
        <v>ì</v>
      </c>
    </row>
    <row r="262" spans="1:4" ht="16.8">
      <c r="A262" s="131" t="s">
        <v>1161</v>
      </c>
      <c r="B262" s="130">
        <v>375</v>
      </c>
      <c r="C262" s="130">
        <v>260</v>
      </c>
      <c r="D262" s="2" t="str">
        <f t="shared" si="4"/>
        <v>ì</v>
      </c>
    </row>
    <row r="263" spans="1:4" ht="16.8">
      <c r="A263" s="131" t="s">
        <v>1654</v>
      </c>
      <c r="B263" s="130">
        <v>214</v>
      </c>
      <c r="C263" s="130">
        <v>130</v>
      </c>
      <c r="D263" s="2" t="str">
        <f t="shared" si="4"/>
        <v>ì</v>
      </c>
    </row>
    <row r="264" spans="1:4" ht="16.8">
      <c r="A264" s="131" t="s">
        <v>1699</v>
      </c>
      <c r="B264" s="130">
        <v>0</v>
      </c>
      <c r="C264" s="130">
        <v>1</v>
      </c>
      <c r="D264" s="2" t="str">
        <f t="shared" si="4"/>
        <v>î</v>
      </c>
    </row>
    <row r="265" spans="1:4" ht="16.8">
      <c r="A265" s="131" t="s">
        <v>1656</v>
      </c>
      <c r="B265" s="130">
        <v>576</v>
      </c>
      <c r="C265" s="130">
        <v>292</v>
      </c>
      <c r="D265" s="2" t="str">
        <f t="shared" si="4"/>
        <v>ì</v>
      </c>
    </row>
    <row r="266" spans="1:4" ht="16.8">
      <c r="A266" s="131" t="s">
        <v>1657</v>
      </c>
      <c r="B266" s="130">
        <v>129</v>
      </c>
      <c r="C266" s="130">
        <v>23</v>
      </c>
      <c r="D266" s="2" t="str">
        <f t="shared" si="4"/>
        <v>ì</v>
      </c>
    </row>
    <row r="267" spans="1:4" ht="16.8">
      <c r="A267" s="131" t="s">
        <v>1659</v>
      </c>
      <c r="B267" s="130">
        <v>463</v>
      </c>
      <c r="C267" s="130">
        <v>167</v>
      </c>
      <c r="D267" s="2" t="str">
        <f t="shared" si="4"/>
        <v>ì</v>
      </c>
    </row>
    <row r="268" spans="1:4" ht="16.8">
      <c r="A268" s="131" t="s">
        <v>1661</v>
      </c>
      <c r="B268" s="130">
        <v>418</v>
      </c>
      <c r="C268" s="130">
        <v>139</v>
      </c>
      <c r="D268" s="2" t="str">
        <f t="shared" si="4"/>
        <v>ì</v>
      </c>
    </row>
    <row r="269" spans="1:4" ht="16.8">
      <c r="A269" s="131" t="s">
        <v>1662</v>
      </c>
      <c r="B269" s="130">
        <v>348</v>
      </c>
      <c r="C269" s="130">
        <v>68</v>
      </c>
      <c r="D269" s="2" t="str">
        <f t="shared" si="4"/>
        <v>ì</v>
      </c>
    </row>
    <row r="270" spans="1:4" ht="16.8">
      <c r="A270" s="131" t="s">
        <v>1663</v>
      </c>
      <c r="B270" s="130">
        <v>272</v>
      </c>
      <c r="C270" s="130">
        <v>108</v>
      </c>
      <c r="D270" s="2" t="str">
        <f t="shared" si="4"/>
        <v>ì</v>
      </c>
    </row>
    <row r="271" spans="1:4" ht="16.8">
      <c r="A271" s="131" t="s">
        <v>1664</v>
      </c>
      <c r="B271" s="130">
        <v>526</v>
      </c>
      <c r="C271" s="130">
        <v>106</v>
      </c>
      <c r="D271" s="2" t="str">
        <f t="shared" si="4"/>
        <v>ì</v>
      </c>
    </row>
    <row r="272" spans="1:4" ht="16.8">
      <c r="A272" s="131" t="s">
        <v>1665</v>
      </c>
      <c r="B272" s="130">
        <v>284</v>
      </c>
      <c r="C272" s="130">
        <v>126</v>
      </c>
      <c r="D272" s="2" t="str">
        <f t="shared" si="4"/>
        <v>ì</v>
      </c>
    </row>
    <row r="273" spans="1:4" ht="16.8">
      <c r="A273" s="131" t="s">
        <v>1666</v>
      </c>
      <c r="B273" s="130">
        <v>97</v>
      </c>
      <c r="C273" s="130">
        <v>61</v>
      </c>
      <c r="D273" s="2" t="str">
        <f t="shared" si="4"/>
        <v>ì</v>
      </c>
    </row>
    <row r="274" spans="1:4" ht="16.8">
      <c r="A274" s="131" t="s">
        <v>1668</v>
      </c>
      <c r="B274" s="130">
        <v>503</v>
      </c>
      <c r="C274" s="130">
        <v>258</v>
      </c>
      <c r="D274" s="2" t="str">
        <f t="shared" si="4"/>
        <v>ì</v>
      </c>
    </row>
    <row r="275" spans="1:4" ht="16.8">
      <c r="A275" s="131" t="s">
        <v>1669</v>
      </c>
      <c r="B275" s="130">
        <v>240</v>
      </c>
      <c r="C275" s="130">
        <v>143</v>
      </c>
      <c r="D275" s="2" t="str">
        <f t="shared" si="4"/>
        <v>ì</v>
      </c>
    </row>
    <row r="276" spans="1:4" ht="16.8">
      <c r="A276" s="131" t="s">
        <v>1670</v>
      </c>
      <c r="B276" s="130">
        <v>243</v>
      </c>
      <c r="C276" s="130">
        <v>123</v>
      </c>
      <c r="D276" s="2" t="str">
        <f t="shared" si="4"/>
        <v>ì</v>
      </c>
    </row>
    <row r="277" spans="1:4" ht="16.8">
      <c r="A277" s="131" t="s">
        <v>1671</v>
      </c>
      <c r="B277" s="130">
        <v>278</v>
      </c>
      <c r="C277" s="130">
        <v>141</v>
      </c>
      <c r="D277" s="2" t="str">
        <f t="shared" si="4"/>
        <v>ì</v>
      </c>
    </row>
    <row r="278" spans="1:4" ht="16.8">
      <c r="A278" s="131" t="s">
        <v>1672</v>
      </c>
      <c r="B278" s="130">
        <v>139</v>
      </c>
      <c r="C278" s="130">
        <v>77</v>
      </c>
      <c r="D278" s="2" t="str">
        <f t="shared" si="4"/>
        <v>ì</v>
      </c>
    </row>
    <row r="279" spans="1:4" ht="16.8">
      <c r="A279" s="131" t="s">
        <v>1673</v>
      </c>
      <c r="B279" s="130">
        <v>2</v>
      </c>
      <c r="C279" s="130">
        <v>0</v>
      </c>
      <c r="D279" s="2" t="str">
        <f t="shared" si="4"/>
        <v>ì</v>
      </c>
    </row>
    <row r="280" spans="1:4" ht="16.8">
      <c r="A280" s="131" t="s">
        <v>1674</v>
      </c>
      <c r="B280" s="130">
        <v>34</v>
      </c>
      <c r="C280" s="130">
        <v>7</v>
      </c>
      <c r="D280" s="2" t="str">
        <f t="shared" si="4"/>
        <v>ì</v>
      </c>
    </row>
    <row r="281" spans="1:4" ht="16.8">
      <c r="A281" s="131" t="s">
        <v>1675</v>
      </c>
      <c r="B281" s="130">
        <v>135</v>
      </c>
      <c r="C281" s="130">
        <v>58</v>
      </c>
      <c r="D281" s="2" t="str">
        <f t="shared" si="4"/>
        <v>ì</v>
      </c>
    </row>
    <row r="282" spans="1:4" ht="16.8">
      <c r="A282" s="131" t="s">
        <v>1676</v>
      </c>
      <c r="B282" s="130">
        <v>254</v>
      </c>
      <c r="C282" s="130">
        <v>216</v>
      </c>
      <c r="D282" s="2" t="str">
        <f t="shared" si="4"/>
        <v>ì</v>
      </c>
    </row>
    <row r="283" spans="1:4" ht="16.8">
      <c r="A283" s="131" t="s">
        <v>1678</v>
      </c>
      <c r="B283" s="130">
        <v>247</v>
      </c>
      <c r="C283" s="130">
        <v>219</v>
      </c>
      <c r="D283" s="2" t="str">
        <f t="shared" si="4"/>
        <v>ì</v>
      </c>
    </row>
    <row r="284" spans="1:4" ht="16.8">
      <c r="A284" s="131" t="s">
        <v>1679</v>
      </c>
      <c r="B284" s="130">
        <v>541</v>
      </c>
      <c r="C284" s="130">
        <v>325</v>
      </c>
      <c r="D284" s="2" t="str">
        <f t="shared" si="4"/>
        <v>ì</v>
      </c>
    </row>
    <row r="285" spans="1:4" ht="16.8">
      <c r="A285" s="131" t="s">
        <v>1680</v>
      </c>
      <c r="B285" s="130">
        <v>251</v>
      </c>
      <c r="C285" s="130">
        <v>159</v>
      </c>
      <c r="D285" s="2" t="str">
        <f t="shared" si="4"/>
        <v>ì</v>
      </c>
    </row>
    <row r="286" spans="1:4" ht="16.8">
      <c r="A286" s="131" t="s">
        <v>1682</v>
      </c>
      <c r="B286" s="130">
        <v>530</v>
      </c>
      <c r="C286" s="130">
        <v>311</v>
      </c>
      <c r="D286" s="2" t="str">
        <f t="shared" si="4"/>
        <v>ì</v>
      </c>
    </row>
    <row r="287" spans="1:4" ht="16.8">
      <c r="A287" s="131" t="s">
        <v>1683</v>
      </c>
      <c r="B287" s="130">
        <v>500</v>
      </c>
      <c r="C287" s="130">
        <v>299</v>
      </c>
      <c r="D287" s="2" t="str">
        <f t="shared" si="4"/>
        <v>ì</v>
      </c>
    </row>
    <row r="288" spans="1:4" ht="16.8">
      <c r="A288" s="131" t="s">
        <v>1684</v>
      </c>
      <c r="B288" s="130">
        <v>202</v>
      </c>
      <c r="C288" s="130">
        <v>99</v>
      </c>
      <c r="D288" s="2" t="str">
        <f t="shared" si="4"/>
        <v>ì</v>
      </c>
    </row>
    <row r="289" spans="1:4" ht="16.8">
      <c r="A289" s="131" t="s">
        <v>1685</v>
      </c>
      <c r="B289" s="130">
        <v>142</v>
      </c>
      <c r="C289" s="130">
        <v>75</v>
      </c>
      <c r="D289" s="2" t="str">
        <f t="shared" si="4"/>
        <v>ì</v>
      </c>
    </row>
    <row r="290" spans="1:4" ht="16.8">
      <c r="A290" s="131" t="s">
        <v>1686</v>
      </c>
      <c r="B290" s="130">
        <v>283</v>
      </c>
      <c r="C290" s="130">
        <v>132</v>
      </c>
      <c r="D290" s="2" t="str">
        <f t="shared" si="4"/>
        <v>ì</v>
      </c>
    </row>
    <row r="291" spans="1:4" ht="16.8">
      <c r="A291" s="131" t="s">
        <v>1687</v>
      </c>
      <c r="B291" s="130">
        <v>510</v>
      </c>
      <c r="C291" s="130">
        <v>410</v>
      </c>
      <c r="D291" s="2" t="str">
        <f t="shared" si="4"/>
        <v>ì</v>
      </c>
    </row>
    <row r="292" spans="1:4" ht="16.8">
      <c r="A292" s="131" t="s">
        <v>1688</v>
      </c>
      <c r="B292" s="130">
        <v>120</v>
      </c>
      <c r="C292" s="130">
        <v>70</v>
      </c>
      <c r="D292" s="2" t="str">
        <f t="shared" si="4"/>
        <v>ì</v>
      </c>
    </row>
    <row r="293" spans="1:4" ht="16.8">
      <c r="A293" s="131" t="s">
        <v>1689</v>
      </c>
      <c r="B293" s="130">
        <v>369</v>
      </c>
      <c r="C293" s="130">
        <v>246</v>
      </c>
      <c r="D293" s="2" t="str">
        <f t="shared" si="4"/>
        <v>ì</v>
      </c>
    </row>
    <row r="294" spans="1:4" ht="16.8">
      <c r="A294" s="131" t="s">
        <v>1690</v>
      </c>
      <c r="B294" s="130">
        <v>264</v>
      </c>
      <c r="C294" s="130">
        <v>228</v>
      </c>
      <c r="D294" s="2" t="str">
        <f t="shared" si="4"/>
        <v>ì</v>
      </c>
    </row>
    <row r="295" spans="1:4" ht="16.8">
      <c r="A295" s="131" t="s">
        <v>1691</v>
      </c>
      <c r="B295" s="130">
        <v>134</v>
      </c>
      <c r="C295" s="130">
        <v>83</v>
      </c>
      <c r="D295" s="2" t="str">
        <f t="shared" si="4"/>
        <v>ì</v>
      </c>
    </row>
    <row r="296" spans="1:4" ht="16.8">
      <c r="A296" s="131" t="s">
        <v>1692</v>
      </c>
      <c r="B296" s="130">
        <v>208</v>
      </c>
      <c r="C296" s="130">
        <v>177</v>
      </c>
      <c r="D296" s="2" t="str">
        <f t="shared" si="4"/>
        <v>ì</v>
      </c>
    </row>
    <row r="297" spans="1:4" ht="16.8">
      <c r="A297" s="131" t="s">
        <v>1693</v>
      </c>
      <c r="B297" s="130">
        <v>731</v>
      </c>
      <c r="C297" s="130">
        <v>560</v>
      </c>
      <c r="D297" s="2" t="str">
        <f t="shared" si="4"/>
        <v>ì</v>
      </c>
    </row>
    <row r="298" spans="1:4" ht="16.8">
      <c r="A298" s="131" t="s">
        <v>1694</v>
      </c>
      <c r="B298" s="130">
        <v>472</v>
      </c>
      <c r="C298" s="130">
        <v>291</v>
      </c>
      <c r="D298" s="2" t="str">
        <f t="shared" si="4"/>
        <v>ì</v>
      </c>
    </row>
    <row r="299" spans="1:4" ht="16.8">
      <c r="A299" s="131" t="s">
        <v>1695</v>
      </c>
      <c r="B299" s="130">
        <v>296</v>
      </c>
      <c r="C299" s="130">
        <v>198</v>
      </c>
      <c r="D299" s="2" t="str">
        <f t="shared" si="4"/>
        <v>ì</v>
      </c>
    </row>
    <row r="300" spans="1:4" ht="16.8">
      <c r="A300" s="131" t="s">
        <v>1696</v>
      </c>
      <c r="B300" s="130">
        <v>426</v>
      </c>
      <c r="C300" s="130">
        <v>306</v>
      </c>
      <c r="D300" s="2" t="str">
        <f t="shared" si="4"/>
        <v>ì</v>
      </c>
    </row>
    <row r="301" spans="1:4" ht="16.8">
      <c r="A301" s="131" t="s">
        <v>1710</v>
      </c>
      <c r="B301" s="130">
        <v>0</v>
      </c>
      <c r="C301" s="130">
        <v>1</v>
      </c>
      <c r="D301" s="2" t="str">
        <f t="shared" si="4"/>
        <v>î</v>
      </c>
    </row>
    <row r="302" spans="1:4" ht="16.8">
      <c r="A302" s="131" t="s">
        <v>1698</v>
      </c>
      <c r="B302" s="130">
        <v>81</v>
      </c>
      <c r="C302" s="130">
        <v>51</v>
      </c>
      <c r="D302" s="2" t="str">
        <f t="shared" si="4"/>
        <v>ì</v>
      </c>
    </row>
    <row r="303" spans="1:4" ht="15">
      <c r="A303" s="33"/>
      <c r="B303" s="32"/>
      <c r="C303" s="32"/>
      <c r="D303" s="2"/>
    </row>
    <row r="304" spans="1:4" ht="15">
      <c r="A304" s="33"/>
      <c r="B304" s="32"/>
      <c r="C304" s="32"/>
      <c r="D304" s="2"/>
    </row>
    <row r="305" spans="1:4" ht="15">
      <c r="A305" s="33"/>
      <c r="B305" s="32"/>
      <c r="C305" s="32"/>
      <c r="D305" s="2" t="str">
        <f t="shared" si="4"/>
        <v>è</v>
      </c>
    </row>
    <row r="306" spans="1:4" ht="15">
      <c r="D306" s="2" t="str">
        <f t="shared" si="4"/>
        <v>è</v>
      </c>
    </row>
  </sheetData>
  <conditionalFormatting sqref="B2:C28">
    <cfRule type="cellIs" dxfId="4" priority="4" operator="lessThan">
      <formula>5</formula>
    </cfRule>
  </conditionalFormatting>
  <conditionalFormatting sqref="D2:D306">
    <cfRule type="cellIs" dxfId="3" priority="11" stopIfTrue="1" operator="equal">
      <formula>$B$19</formula>
    </cfRule>
    <cfRule type="cellIs" dxfId="2" priority="12" stopIfTrue="1" operator="equal">
      <formula>$A$19</formula>
    </cfRule>
    <cfRule type="cellIs" dxfId="1" priority="13" stopIfTrue="1" operator="equal">
      <formula>#REF!</formula>
    </cfRule>
  </conditionalFormatting>
  <pageMargins left="0.78740157499999996" right="0.78740157499999996" top="0.984251969" bottom="0.984251969" header="0.4921259845" footer="0.492125984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d73c1e0-2524-4477-bd3f-4f302b43a2d1" xsi:nil="true"/>
    <lcf76f155ced4ddcb4097134ff3c332f xmlns="be9296c6-ff89-48af-8224-d80bd696af0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2A7E4A501BDC845A4F48ED6FA31FFD0" ma:contentTypeVersion="13" ma:contentTypeDescription="Crée un document." ma:contentTypeScope="" ma:versionID="722f627e0aa92b152ec15d56a1665291">
  <xsd:schema xmlns:xsd="http://www.w3.org/2001/XMLSchema" xmlns:xs="http://www.w3.org/2001/XMLSchema" xmlns:p="http://schemas.microsoft.com/office/2006/metadata/properties" xmlns:ns2="be9296c6-ff89-48af-8224-d80bd696af07" xmlns:ns3="bd73c1e0-2524-4477-bd3f-4f302b43a2d1" targetNamespace="http://schemas.microsoft.com/office/2006/metadata/properties" ma:root="true" ma:fieldsID="12984dbb06380edf892f2e2a03210e89" ns2:_="" ns3:_="">
    <xsd:import namespace="be9296c6-ff89-48af-8224-d80bd696af07"/>
    <xsd:import namespace="bd73c1e0-2524-4477-bd3f-4f302b43a2d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9296c6-ff89-48af-8224-d80bd696af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0281f9de-dbd9-438f-9c50-0f15139160d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73c1e0-2524-4477-bd3f-4f302b43a2d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131cde1-0287-45f3-8c50-c7f90d1c3a75}" ma:internalName="TaxCatchAll" ma:showField="CatchAllData" ma:web="bd73c1e0-2524-4477-bd3f-4f302b43a2d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F98495-5F8F-44CA-A3C0-B4BF2E0CA322}">
  <ds:schemaRefs>
    <ds:schemaRef ds:uri="http://schemas.microsoft.com/office/2006/metadata/properties"/>
    <ds:schemaRef ds:uri="http://schemas.microsoft.com/office/infopath/2007/PartnerControls"/>
    <ds:schemaRef ds:uri="bd73c1e0-2524-4477-bd3f-4f302b43a2d1"/>
    <ds:schemaRef ds:uri="be9296c6-ff89-48af-8224-d80bd696af07"/>
  </ds:schemaRefs>
</ds:datastoreItem>
</file>

<file path=customXml/itemProps2.xml><?xml version="1.0" encoding="utf-8"?>
<ds:datastoreItem xmlns:ds="http://schemas.openxmlformats.org/officeDocument/2006/customXml" ds:itemID="{5533A6E5-4496-4F66-999E-3138C3D4659D}">
  <ds:schemaRefs>
    <ds:schemaRef ds:uri="http://schemas.microsoft.com/sharepoint/v3/contenttype/forms"/>
  </ds:schemaRefs>
</ds:datastoreItem>
</file>

<file path=customXml/itemProps3.xml><?xml version="1.0" encoding="utf-8"?>
<ds:datastoreItem xmlns:ds="http://schemas.openxmlformats.org/officeDocument/2006/customXml" ds:itemID="{853EDA37-5F1E-468F-9E51-77864E8C62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9296c6-ff89-48af-8224-d80bd696af07"/>
    <ds:schemaRef ds:uri="bd73c1e0-2524-4477-bd3f-4f302b43a2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5</vt:i4>
      </vt:variant>
    </vt:vector>
  </HeadingPairs>
  <TitlesOfParts>
    <vt:vector size="19" baseType="lpstr">
      <vt:lpstr>Profil</vt:lpstr>
      <vt:lpstr>Alim</vt:lpstr>
      <vt:lpstr>Date</vt:lpstr>
      <vt:lpstr>Nomen</vt:lpstr>
      <vt:lpstr>DEFMABCDE_RSA</vt:lpstr>
      <vt:lpstr>TYPO_ABC</vt:lpstr>
      <vt:lpstr>TYPO_ABC_RSA</vt:lpstr>
      <vt:lpstr>Entree</vt:lpstr>
      <vt:lpstr>Sortie</vt:lpstr>
      <vt:lpstr>Métiers</vt:lpstr>
      <vt:lpstr>FORM_RSA</vt:lpstr>
      <vt:lpstr>FORM_RSA_DOMAINES</vt:lpstr>
      <vt:lpstr>TAE</vt:lpstr>
      <vt:lpstr>rome</vt:lpstr>
      <vt:lpstr>Bassin</vt:lpstr>
      <vt:lpstr>Canton</vt:lpstr>
      <vt:lpstr>Département_Région</vt:lpstr>
      <vt:lpstr>EPCI</vt:lpstr>
      <vt:lpstr>Profil!Zone_d_impression</vt:lpstr>
    </vt:vector>
  </TitlesOfParts>
  <Company>Pole Emploi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Chiffres de l'emploi par Commune 27</dc:title>
  <dc:creator>christellegouley</dc:creator>
  <cp:lastModifiedBy>AUBINE HOUDAYER Marie-Claude</cp:lastModifiedBy>
  <cp:lastPrinted>2025-08-26T13:46:49Z</cp:lastPrinted>
  <dcterms:created xsi:type="dcterms:W3CDTF">2011-11-15T10:39:21Z</dcterms:created>
  <dcterms:modified xsi:type="dcterms:W3CDTF">2026-02-25T15:52:37Z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0x010100F2A7E4A501BDC845A4F48ED6FA31FFD0</vt:lpwstr>
  </property>
  <property fmtid="{D5CDD505-2E9C-101B-9397-08002B2CF9AE}" pid="3" name="MediaServiceImageTags">
    <vt:lpwstr/>
  </property>
</Properties>
</file>